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67c49066f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едний чек" sheetId="1" r:id="R2aef9bb547f847ef"/>
    <x:sheet xmlns:r="http://schemas.openxmlformats.org/officeDocument/2006/relationships" name="Заказы" sheetId="2" r:id="R2f00d1aad3654a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0 &quot;₽&quot;"/>
    <x:numFmt numFmtId="202" formatCode="0.0%"/>
    <x:numFmt numFmtId="203" formatCode="0.00%"/>
  </x:numFmts>
  <x:fonts count="12">
    <x:font>
      <x:sz val="11"/>
      <x:name val="Carlito"/>
    </x:font>
    <x:font>
      <x:b/>
      <x:sz val="10"/>
      <x:color rgb="FFFFFFFF"/>
      <x:name val="Arial"/>
    </x:font>
    <x:font>
      <x:b/>
      <x:sz val="10"/>
      <x:color rgb="FF243247"/>
      <x:name val="Arial"/>
    </x:font>
    <x:font>
      <x:sz val="9"/>
      <x:color rgb="FF243247"/>
      <x:name val="Arial"/>
    </x:font>
    <x:font>
      <x:i/>
      <x:sz val="9"/>
      <x:color rgb="FF243247"/>
      <x:name val="Arial"/>
    </x:font>
    <x:font>
      <x:sz val="10"/>
      <x:color rgb="FF243247"/>
      <x:name val="Arial"/>
    </x:font>
    <x:font>
      <x:i/>
      <x:sz val="10"/>
      <x:color rgb="FF243247"/>
      <x:name val="Arial"/>
    </x:font>
    <x:font>
      <x:b/>
      <x:sz val="15"/>
      <x:color rgb="FF17365D"/>
      <x:name val="Arial"/>
    </x:font>
    <x:font>
      <x:b/>
      <x:sz val="10"/>
      <x:color rgb="FF1F1F1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sz val="9"/>
      <x:color rgb="FF008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4476B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D8E0E8"/>
      </x:bottom>
      <x:diagonal/>
    </x:border>
    <x:border>
      <x:left/>
      <x:right/>
      <x:top style="thin">
        <x:color rgb="FFD8E0E8"/>
      </x:top>
      <x:bottom style="thin">
        <x:color rgb="FFD8E0E8"/>
      </x:bottom>
      <x:diagonal/>
    </x:border>
    <x:border>
      <x:left/>
      <x:right/>
      <x:top style="thin">
        <x:color rgb="FFD8E0E8"/>
      </x:top>
      <x:bottom/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/>
      <x:diagonal/>
    </x:border>
  </x:borders>
  <x:cellStyleXfs count="1">
    <x:xf numFmtId="0" fontId="0" fillId="0" borderId="0"/>
  </x:cellStyleXfs>
  <x:cellXfs count="1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3" borderId="1" xfId="0" applyNumberFormat="1" applyFont="1" applyFill="1" applyBorder="1" applyAlignment="1">
      <x:alignment horizontal="center" vertical="center" wrapText="0"/>
    </x:xf>
    <x:xf numFmtId="0" fontId="5" fillId="0" borderId="2" xfId="0" applyNumberFormat="1" applyFont="1" applyFill="1" applyBorder="1" applyAlignment="1">
      <x:alignment vertical="center" wrapText="0"/>
    </x:xf>
    <x:xf numFmtId="0" fontId="8" fillId="0" borderId="2" xfId="0" applyNumberFormat="1" applyFont="1" applyFill="1" applyBorder="1" applyAlignment="1">
      <x:alignment vertical="center" wrapText="0"/>
    </x:xf>
    <x:xf numFmtId="0" fontId="5" fillId="0" borderId="3" xfId="0" applyNumberFormat="1" applyFont="1" applyFill="1" applyBorder="1" applyAlignment="1">
      <x:alignment vertical="center" wrapText="0"/>
    </x:xf>
    <x:xf numFmtId="0" fontId="8" fillId="0" borderId="3" xfId="0" applyNumberFormat="1" applyFont="1" applyFill="1" applyBorder="1" applyAlignment="1">
      <x:alignment vertical="center" wrapText="0"/>
    </x:xf>
    <x:xf numFmtId="0" fontId="2" fillId="4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5" fillId="0" borderId="1" xfId="0" applyNumberFormat="1" applyFont="1" applyFill="1" applyBorder="1" applyAlignment="1">
      <x:alignment vertical="center" wrapText="0"/>
    </x:xf>
    <x:xf numFmtId="0" fontId="2" fillId="0" borderId="2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2" fillId="0" borderId="3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horizontal="center" vertical="center" wrapText="0"/>
    </x:xf>
    <x:xf numFmtId="0" fontId="1" fillId="3" borderId="1" xfId="0" applyNumberFormat="1" applyFont="1" applyFill="1" applyBorder="1" applyAlignment="1">
      <x:alignment horizontal="center" vertical="center" wrapText="1"/>
    </x:xf>
    <x:xf numFmtId="200" fontId="2" fillId="0" borderId="2" xfId="0" applyNumberFormat="1" applyFont="1" applyFill="1" applyBorder="1" applyAlignment="1">
      <x:alignment vertical="center" wrapText="0"/>
    </x:xf>
    <x:xf numFmtId="201" fontId="2" fillId="0" borderId="2" xfId="0" applyNumberFormat="1" applyFont="1" applyFill="1" applyBorder="1" applyAlignment="1">
      <x:alignment vertical="center" wrapText="0"/>
    </x:xf>
    <x:xf numFmtId="202" fontId="2" fillId="0" borderId="3" xfId="0" applyNumberFormat="1" applyFont="1" applyFill="1" applyBorder="1" applyAlignment="1">
      <x:alignment vertical="center" wrapText="0"/>
    </x:xf>
    <x:xf numFmtId="200" fontId="5" fillId="0" borderId="2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2" fontId="5" fillId="0" borderId="2" xfId="0" applyNumberFormat="1" applyFont="1" applyFill="1" applyBorder="1" applyAlignment="1">
      <x:alignment vertical="center"/>
    </x:xf>
    <x:xf numFmtId="202" fontId="5" fillId="0" borderId="3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 wrapText="0"/>
    </x:xf>
    <x:xf numFmtId="201" fontId="5" fillId="0" borderId="2" xfId="0" applyNumberFormat="1" applyFont="1" applyFill="1" applyBorder="1" applyAlignment="1">
      <x:alignment vertical="center" wrapText="0"/>
    </x:xf>
    <x:xf numFmtId="202" fontId="5" fillId="0" borderId="2" xfId="0" applyNumberFormat="1" applyFont="1" applyFill="1" applyBorder="1" applyAlignment="1">
      <x:alignment vertical="center" wrapText="0"/>
    </x:xf>
    <x:xf numFmtId="203" fontId="5" fillId="0" borderId="2" xfId="0" applyNumberFormat="1" applyFont="1" applyFill="1" applyBorder="1" applyAlignment="1">
      <x:alignment vertical="center" wrapText="0"/>
    </x:xf>
    <x:xf numFmtId="201" fontId="5" fillId="0" borderId="3" xfId="0" applyNumberFormat="1" applyFont="1" applyFill="1" applyBorder="1" applyAlignment="1">
      <x:alignment vertical="center" wrapText="0"/>
    </x:xf>
    <x:xf numFmtId="201" fontId="5" fillId="0" borderId="1" xfId="0" applyNumberFormat="1" applyFont="1" applyFill="1" applyBorder="1" applyAlignment="1">
      <x:alignment vertical="center" wrapText="0"/>
    </x:xf>
    <x:xf numFmtId="200" fontId="2" fillId="0" borderId="1" xfId="0" applyNumberFormat="1" applyFont="1" applyFill="1" applyBorder="1" applyAlignment="1">
      <x:alignment vertical="center" wrapText="0"/>
    </x:xf>
    <x:xf numFmtId="201" fontId="2" fillId="0" borderId="3" xfId="0" applyNumberFormat="1" applyFont="1" applyFill="1" applyBorder="1" applyAlignment="1">
      <x:alignment vertical="center" wrapText="0"/>
    </x:xf>
    <x:xf numFmtId="200" fontId="5" fillId="5" borderId="2" xfId="0" applyNumberFormat="1" applyFont="1" applyFill="1" applyBorder="1" applyAlignment="1">
      <x:alignment vertical="center" wrapText="0"/>
    </x:xf>
    <x:xf numFmtId="200" fontId="9" fillId="5" borderId="2" xfId="0" applyNumberFormat="1" applyFont="1" applyFill="1" applyBorder="1" applyAlignment="1">
      <x:alignment vertical="center" wrapText="0"/>
    </x:xf>
    <x:xf numFmtId="202" fontId="5" fillId="5" borderId="2" xfId="0" applyNumberFormat="1" applyFont="1" applyFill="1" applyBorder="1" applyAlignment="1">
      <x:alignment vertical="center" wrapText="0"/>
    </x:xf>
    <x:xf numFmtId="202" fontId="9" fillId="5" borderId="2" xfId="0" applyNumberFormat="1" applyFont="1" applyFill="1" applyBorder="1" applyAlignment="1">
      <x:alignment vertical="center" wrapText="0"/>
    </x:xf>
    <x:xf numFmtId="201" fontId="5" fillId="5" borderId="2" xfId="0" applyNumberFormat="1" applyFont="1" applyFill="1" applyBorder="1" applyAlignment="1">
      <x:alignment vertical="center" wrapText="0"/>
    </x:xf>
    <x:xf numFmtId="203" fontId="5" fillId="5" borderId="2" xfId="0" applyNumberFormat="1" applyFont="1" applyFill="1" applyBorder="1" applyAlignment="1">
      <x:alignment vertical="center" wrapText="0"/>
    </x:xf>
    <x:xf numFmtId="201" fontId="5" fillId="5" borderId="3" xfId="0" applyNumberFormat="1" applyFont="1" applyFill="1" applyBorder="1" applyAlignment="1">
      <x:alignment vertical="center" wrapText="0"/>
    </x:xf>
    <x:xf numFmtId="201" fontId="9" fillId="5" borderId="2" xfId="0" applyNumberFormat="1" applyFont="1" applyFill="1" applyBorder="1" applyAlignment="1">
      <x:alignment vertical="center" wrapText="0"/>
    </x:xf>
    <x:xf numFmtId="203" fontId="9" fillId="5" borderId="2" xfId="0" applyNumberFormat="1" applyFont="1" applyFill="1" applyBorder="1" applyAlignment="1">
      <x:alignment vertical="center" wrapText="0"/>
    </x:xf>
    <x:xf numFmtId="201" fontId="9" fillId="5" borderId="3" xfId="0" applyNumberFormat="1" applyFont="1" applyFill="1" applyBorder="1" applyAlignment="1">
      <x:alignment vertical="center" wrapText="0"/>
    </x:xf>
    <x:xf numFmtId="200" fontId="10" fillId="0" borderId="2" xfId="0" applyNumberFormat="1" applyFont="1" applyFill="1" applyBorder="1" applyAlignment="1">
      <x:alignment vertical="center" wrapText="0"/>
    </x:xf>
    <x:xf numFmtId="201" fontId="10" fillId="0" borderId="2" xfId="0" applyNumberFormat="1" applyFont="1" applyFill="1" applyBorder="1" applyAlignment="1">
      <x:alignment vertical="center" wrapText="0"/>
    </x:xf>
    <x:xf numFmtId="200" fontId="2" fillId="6" borderId="2" xfId="0" applyNumberFormat="1" applyFont="1" applyFill="1" applyBorder="1" applyAlignment="1">
      <x:alignment vertical="center" wrapText="0"/>
    </x:xf>
    <x:xf numFmtId="201" fontId="2" fillId="6" borderId="2" xfId="0" applyNumberFormat="1" applyFont="1" applyFill="1" applyBorder="1" applyAlignment="1">
      <x:alignment vertical="center" wrapText="0"/>
    </x:xf>
    <x:xf numFmtId="202" fontId="2" fillId="6" borderId="3" xfId="0" applyNumberFormat="1" applyFont="1" applyFill="1" applyBorder="1" applyAlignment="1">
      <x:alignment vertical="center" wrapText="0"/>
    </x:xf>
    <x:xf numFmtId="200" fontId="2" fillId="6" borderId="1" xfId="0" applyNumberFormat="1" applyFont="1" applyFill="1" applyBorder="1" applyAlignment="1">
      <x:alignment vertical="center" wrapText="0"/>
    </x:xf>
    <x:xf numFmtId="201" fontId="2" fillId="6" borderId="3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201" fontId="9" fillId="5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/>
    </x:xf>
    <x:xf numFmtId="201" fontId="10" fillId="6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9" fillId="5" borderId="4" xfId="0" applyNumberFormat="1" applyFont="1" applyFill="1" applyBorder="1" applyAlignment="1">
      <x:alignment vertical="center"/>
    </x:xf>
    <x:xf numFmtId="201" fontId="9" fillId="5" borderId="4" xfId="0" applyNumberFormat="1" applyFont="1" applyFill="1" applyBorder="1" applyAlignment="1">
      <x:alignment vertical="center"/>
    </x:xf>
    <x:xf numFmtId="201" fontId="10" fillId="6" borderId="4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11" fillId="0" borderId="4" xfId="0" applyNumberFormat="1" applyFont="1" applyFill="1" applyBorder="1" applyAlignment="1">
      <x:alignment vertical="center"/>
    </x:xf>
    <x:xf numFmtId="0" fontId="9" fillId="5" borderId="5" xfId="0" applyNumberFormat="1" applyFont="1" applyFill="1" applyBorder="1" applyAlignment="1">
      <x:alignment vertical="center"/>
    </x:xf>
    <x:xf numFmtId="201" fontId="9" fillId="5" borderId="5" xfId="0" applyNumberFormat="1" applyFont="1" applyFill="1" applyBorder="1" applyAlignment="1">
      <x:alignment vertical="center"/>
    </x:xf>
    <x:xf numFmtId="201" fontId="10" fillId="6" borderId="5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11" fillId="0" borderId="5" xfId="0" applyNumberFormat="1" applyFont="1" applyFill="1" applyBorder="1" applyAlignment="1">
      <x:alignment vertical="center"/>
    </x:xf>
    <x:xf numFmtId="0" fontId="9" fillId="5" borderId="6" xfId="0" applyNumberFormat="1" applyFont="1" applyFill="1" applyBorder="1" applyAlignment="1">
      <x:alignment vertical="center"/>
    </x:xf>
    <x:xf numFmtId="201" fontId="9" fillId="5" borderId="6" xfId="0" applyNumberFormat="1" applyFont="1" applyFill="1" applyBorder="1" applyAlignment="1">
      <x:alignment vertical="center"/>
    </x:xf>
    <x:xf numFmtId="201" fontId="10" fillId="6" borderId="6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11" fillId="0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color rgb="FF667085"/>
      </x:font>
      <x:fill>
        <x:patternFill patternType="solid">
          <x:bgColor rgb="FFF1F3F5"/>
        </x:patternFill>
      </x:fill>
    </x:dxf>
    <x:dxf>
      <x:font>
        <x:color rgb="FF246B3C"/>
      </x:font>
      <x:fill>
        <x:patternFill patternType="solid">
          <x:bgColor rgb="FFE8F3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bcb014c6248a2" /><Relationship Type="http://schemas.openxmlformats.org/officeDocument/2006/relationships/theme" Target="/xl/theme/theme1.xml" Id="R0c4188c8f17b4f81" /><Relationship Type="http://schemas.openxmlformats.org/officeDocument/2006/relationships/sharedStrings" Target="/xl/sharedStrings.xml" Id="R084f5c8b2f014360" /><Relationship Type="http://schemas.openxmlformats.org/officeDocument/2006/relationships/worksheet" Target="/xl/worksheets/sheet1.xml" Id="R2aef9bb547f847ef" /><Relationship Type="http://schemas.openxmlformats.org/officeDocument/2006/relationships/worksheet" Target="/xl/worksheets/sheet2.xml" Id="R2f00d1aad3654a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43" hidden="0" customWidth="1"/>
    <x:col min="2" max="2" width="20" hidden="0" customWidth="1"/>
    <x:col min="3" max="3" width="35" hidden="0" customWidth="1"/>
    <x:col min="4" max="4" width="43" hidden="0" customWidth="1"/>
    <x:col min="5" max="5" width="20" hidden="0" customWidth="1"/>
    <x:col min="6" max="6" width="14" hidden="0" customWidth="1"/>
    <x:col min="7" max="7" width="12" hidden="0" customWidth="1"/>
  </x:cols>
  <x:sheetData>
    <x:row r="1">
      <x:c r="A1" s="13"/>
      <x:c r="B1" s="13"/>
      <x:c r="C1" s="13"/>
      <x:c r="D1" s="13"/>
      <x:c r="E1" s="13"/>
      <x:c r="F1" s="13"/>
      <x:c r="G1" s="13"/>
    </x:row>
    <x:row r="2">
      <x:c r="A2" s="42" t="str">
        <x:v>Средний чек интернет-магазина</x:v>
      </x:c>
      <x:c r="B2" s="43"/>
      <x:c r="C2" s="43"/>
      <x:c r="D2" s="43"/>
      <x:c r="E2" s="20"/>
      <x:c r="F2" s="20"/>
      <x:c r="G2" s="20"/>
    </x:row>
    <x:row r="3" ht="22" customHeight="1">
      <x:c r="A3" s="51" t="str">
        <x:v>Одна заранее подготовленная выгрузка: один период и один канал. В расчёт входят завершённые заказы по ID.</x:v>
      </x:c>
      <x:c r="B3" s="51"/>
      <x:c r="C3" s="51"/>
      <x:c r="D3" s="51"/>
      <x:c r="E3" s="51"/>
      <x:c r="F3" s="51"/>
      <x:c r="G3" s="51"/>
    </x:row>
    <x:row r="4">
      <x:c r="A4" s="43"/>
      <x:c r="B4" s="43"/>
      <x:c r="C4" s="43"/>
      <x:c r="D4" s="43"/>
      <x:c r="E4" s="20"/>
      <x:c r="F4" s="20"/>
      <x:c r="G4" s="20"/>
    </x:row>
    <x:row r="5">
      <x:c r="A5" s="57" t="str">
        <x:v>Средний чек по завершённым заказам</x:v>
      </x:c>
      <x:c r="B5" s="57"/>
      <x:c r="C5" s="57"/>
      <x:c r="D5" s="43"/>
      <x:c r="E5" s="58" t="str">
        <x:v>Распределение net-чеков</x:v>
      </x:c>
      <x:c r="F5" s="58"/>
      <x:c r="G5" s="58"/>
    </x:row>
    <x:row r="6" ht="30" customHeight="1">
      <x:c r="A6" s="60" t="str">
        <x:v>Показатель</x:v>
      </x:c>
      <x:c r="B6" s="60" t="str">
        <x:v>Результат</x:v>
      </x:c>
      <x:c r="C6" s="60" t="str">
        <x:v>Определение</x:v>
      </x:c>
      <x:c r="D6" s="43"/>
      <x:c r="E6" s="60" t="str">
        <x:v>Диапазон суммы, ₽</x:v>
      </x:c>
      <x:c r="F6" s="60" t="str">
        <x:v>Заказов</x:v>
      </x:c>
      <x:c r="G6" s="60" t="str">
        <x:v>Доля</x:v>
      </x:c>
    </x:row>
    <x:row r="7" ht="22" customHeight="1">
      <x:c r="A7" s="46" t="str">
        <x:v>Ошибки во вводе</x:v>
      </x:c>
      <x:c r="B7" s="88" t="n">
        <x:f>COUNTIF('Заказы'!$G$6:$G$105,"Ошибка: нужен ID")+COUNTIF('Заказы'!$G$6:$G$105,"Ошибка: повторный ID")+COUNTIF('Заказы'!$G$6:$G$105,"Ошибка: статус")+COUNTIF('Заказы'!$G$6:$G$105,"Ошибка: заполните суммы")+COUNTIF('Заказы'!$G$6:$G$105,"Ошибка: проверьте суммы")</x:f>
        <x:v>0</x:v>
      </x:c>
      <x:c r="C7" s="46" t="str">
        <x:v>Итоги заблокированы при ошибке.</x:v>
      </x:c>
      <x:c r="D7" s="43"/>
      <x:c r="E7" s="31" t="str">
        <x:v>менее 1500</x:v>
      </x:c>
      <x:c r="F7" s="64" t="n">
        <x:f>IF(OR($B$7&gt;0,$B$8=0),"",COUNTIFS('Заказы'!$G$6:$G$105,"Учесть",'Заказы'!$F$6:$F$105,"&gt;=0",'Заказы'!$F$6:$F$105,"&lt;1500"))</x:f>
        <x:v>7</x:v>
      </x:c>
      <x:c r="G7" s="66" t="n">
        <x:f>IF(OR($B$7&gt;0,$B$8=0),"",F7/$B$8)</x:f>
        <x:v>0.7</x:v>
      </x:c>
    </x:row>
    <x:row r="8" ht="22" customHeight="1">
      <x:c r="A8" s="46" t="str">
        <x:v>Завершённые заказы</x:v>
      </x:c>
      <x:c r="B8" s="88" t="n">
        <x:f>IF(B7&gt;0,"Проверьте ввод",COUNTIF('Заказы'!$G$6:$G$105,"Учесть"))</x:f>
        <x:v>10</x:v>
      </x:c>
      <x:c r="C8" s="46" t="str">
        <x:v>Выполненный — даже при net 0 ₽.</x:v>
      </x:c>
      <x:c r="D8" s="43"/>
      <x:c r="E8" s="31" t="str">
        <x:v>1500 — менее 2000</x:v>
      </x:c>
      <x:c r="F8" s="64" t="n">
        <x:f>IF(OR($B$7&gt;0,$B$8=0),"",COUNTIFS('Заказы'!$G$6:$G$105,"Учесть",'Заказы'!$F$6:$F$105,"&gt;=1500",'Заказы'!$F$6:$F$105,"&lt;2000"))</x:f>
        <x:v>2</x:v>
      </x:c>
      <x:c r="G8" s="66" t="n">
        <x:f>IF(OR($B$7&gt;0,$B$8=0),"",F8/$B$8)</x:f>
        <x:v>0.2</x:v>
      </x:c>
    </x:row>
    <x:row r="9" ht="22" customHeight="1">
      <x:c r="A9" s="46" t="str">
        <x:v>Сумма до скидок, ₽</x:v>
      </x:c>
      <x:c r="B9" s="62" t="n">
        <x:f>IF(B7&gt;0,"Проверьте ввод",SUMIFS('Заказы'!$C$6:$C$105,'Заказы'!$G$6:$G$105,"Учесть"))</x:f>
        <x:v>20800</x:v>
      </x:c>
      <x:c r="C9" s="46" t="str">
        <x:v>До скидки.</x:v>
      </x:c>
      <x:c r="D9" s="43"/>
      <x:c r="E9" s="31" t="str">
        <x:v>2000 — менее 3000</x:v>
      </x:c>
      <x:c r="F9" s="64" t="n">
        <x:f>IF(OR($B$7&gt;0,$B$8=0),"",COUNTIFS('Заказы'!$G$6:$G$105,"Учесть",'Заказы'!$F$6:$F$105,"&gt;=2000",'Заказы'!$F$6:$F$105,"&lt;3000"))</x:f>
        <x:v>0</x:v>
      </x:c>
      <x:c r="G9" s="66" t="n">
        <x:f>IF(OR($B$7&gt;0,$B$8=0),"",F9/$B$8)</x:f>
        <x:v>0</x:v>
      </x:c>
    </x:row>
    <x:row r="10" ht="22" customHeight="1">
      <x:c r="A10" s="46" t="str">
        <x:v>Скидки, ₽</x:v>
      </x:c>
      <x:c r="B10" s="62" t="n">
        <x:f>IF(B7&gt;0,"Проверьте ввод",SUMIFS('Заказы'!$D$6:$D$105,'Заказы'!$G$6:$G$105,"Учесть"))</x:f>
        <x:v>400</x:v>
      </x:c>
      <x:c r="C10" s="46" t="str">
        <x:v>Скидка вычтена один раз.</x:v>
      </x:c>
      <x:c r="D10" s="43"/>
      <x:c r="E10" s="33" t="str">
        <x:v>от 3000</x:v>
      </x:c>
      <x:c r="F10" s="65" t="n">
        <x:f>IF(OR($B$7&gt;0,$B$8=0),"",COUNTIFS('Заказы'!$G$6:$G$105,"Учесть",'Заказы'!$F$6:$F$105,"&gt;=3000"))</x:f>
        <x:v>1</x:v>
      </x:c>
      <x:c r="G10" s="67" t="n">
        <x:f>IF(OR($B$7&gt;0,$B$8=0),"",F10/$B$8)</x:f>
        <x:v>0.1</x:v>
      </x:c>
    </x:row>
    <x:row r="11" ht="22" customHeight="1">
      <x:c r="A11" s="46" t="str">
        <x:v>Возвраты после скидок, ₽</x:v>
      </x:c>
      <x:c r="B11" s="62" t="n">
        <x:f>IF(B7&gt;0,"Проверьте ввод",SUMIFS('Заказы'!$E$6:$E$105,'Заказы'!$G$6:$G$105,"Учесть"))</x:f>
        <x:v>400</x:v>
      </x:c>
      <x:c r="C11" s="46" t="str">
        <x:v>Возврат после скидки.</x:v>
      </x:c>
      <x:c r="D11" s="43"/>
      <x:c r="E11" s="20"/>
      <x:c r="F11" s="20"/>
      <x:c r="G11" s="20"/>
    </x:row>
    <x:row r="12" ht="22" customHeight="1">
      <x:c r="A12" s="46" t="str">
        <x:v>Выручка после скидок и возвратов, ₽</x:v>
      </x:c>
      <x:c r="B12" s="62" t="n">
        <x:f>IF(B7&gt;0,"Проверьте ввод",SUMIFS('Заказы'!$F$6:$F$105,'Заказы'!$G$6:$G$105,"Учесть"))</x:f>
        <x:v>20000</x:v>
      </x:c>
      <x:c r="C12" s="46" t="str">
        <x:v>До скидок минус скидки и возвраты.</x:v>
      </x:c>
      <x:c r="D12" s="43"/>
      <x:c r="E12" s="20"/>
      <x:c r="F12" s="20"/>
      <x:c r="G12" s="20"/>
    </x:row>
    <x:row r="13" ht="22" customHeight="1">
      <x:c r="A13" s="46" t="str">
        <x:v>Средний чек, ₽</x:v>
      </x:c>
      <x:c r="B13" s="89" t="n">
        <x:f>IF(B7&gt;0,"Проверьте ввод",IF(B8=0,"",B12/B8))</x:f>
        <x:v>2000</x:v>
      </x:c>
      <x:c r="C13" s="46" t="str">
        <x:v>Net-выручка / число заказов.</x:v>
      </x:c>
      <x:c r="D13" s="43"/>
      <x:c r="E13" s="20"/>
      <x:c r="F13" s="20"/>
      <x:c r="G13" s="20"/>
    </x:row>
    <x:row r="14" ht="22" customHeight="1">
      <x:c r="A14" s="46" t="str">
        <x:v>Медиана чека, ₽</x:v>
      </x:c>
      <x:c r="B14" s="89" t="n">
        <x:f>IF(B7&gt;0,"Проверьте ввод",IF(B8=0,"",MEDIAN('Заказы'!$F$6:$F$105)))</x:f>
        <x:v>1250</x:v>
      </x:c>
      <x:c r="C14" s="46" t="str">
        <x:v>Середина упорядоченных сумм.</x:v>
      </x:c>
      <x:c r="D14" s="43"/>
      <x:c r="E14" s="20"/>
      <x:c r="F14" s="20"/>
      <x:c r="G14" s="20"/>
    </x:row>
    <x:row r="15" ht="32" customHeight="1">
      <x:c r="A15" s="46" t="str">
        <x:v>Мода чека, ₽</x:v>
      </x:c>
      <x:c r="B15" s="89" t="n">
        <x:f>IF(B7&gt;0,"Проверьте ввод",IF(B8=0,"",IF(MAX('Заказы'!$H$6:$H$105)&lt;2,"Нет повторяющихся сумм",INDEX('Заказы'!$F$6:$F$105,MATCH(MAX('Заказы'!$H$6:$H$105),'Заказы'!$H$6:$H$105,0)))))</x:f>
        <x:v>1200</x:v>
      </x:c>
      <x:c r="C15" s="46" t="str">
        <x:v>Частая сумма; первое совпадение при равенстве.</x:v>
      </x:c>
      <x:c r="D15" s="43"/>
      <x:c r="E15" s="20"/>
      <x:c r="F15" s="20"/>
      <x:c r="G15" s="20"/>
    </x:row>
    <x:row r="16" ht="22" customHeight="1">
      <x:c r="A16" s="46" t="str">
        <x:v>Самый крупный net-чек, ₽</x:v>
      </x:c>
      <x:c r="B16" s="89" t="n">
        <x:f>IF(B7&gt;0,"Проверьте ввод",IF(B8=0,"",MAX('Заказы'!$F$6:$F$105)))</x:f>
        <x:v>8800</x:v>
      </x:c>
      <x:c r="C16" s="46" t="str">
        <x:v>Максимальная сумма заказа net.</x:v>
      </x:c>
      <x:c r="D16" s="43"/>
      <x:c r="E16" s="20"/>
      <x:c r="F16" s="20"/>
      <x:c r="G16" s="20"/>
    </x:row>
    <x:row r="17" ht="22" customHeight="1">
      <x:c r="A17" s="48" t="str">
        <x:v>Доля самого крупного чека в net-выручке</x:v>
      </x:c>
      <x:c r="B17" s="90" t="n">
        <x:f>IF(B7&gt;0,"Проверьте ввод",IF(OR(B8=0,B12=0),"",B16/B12))</x:f>
        <x:v>0.44</x:v>
      </x:c>
      <x:c r="C17" s="48" t="str">
        <x:v>Максимальный net-чек / net-выручка.</x:v>
      </x:c>
      <x:c r="D17" s="43"/>
      <x:c r="E17" s="20"/>
      <x:c r="F17" s="20"/>
      <x:c r="G17" s="20"/>
    </x:row>
    <x:row r="18">
      <x:c r="A18" s="43"/>
      <x:c r="B18" s="43"/>
      <x:c r="C18" s="43"/>
      <x:c r="D18" s="43"/>
      <x:c r="E18" s="20"/>
      <x:c r="F18" s="20"/>
      <x:c r="G18" s="20"/>
    </x:row>
    <x:row r="19">
      <x:c r="A19" s="50" t="str">
        <x:v>Правила расчёта</x:v>
      </x:c>
      <x:c r="B19" s="50"/>
      <x:c r="C19" s="50"/>
      <x:c r="D19" s="50"/>
      <x:c r="E19" s="20"/>
      <x:c r="F19" s="20"/>
      <x:c r="G19" s="20"/>
    </x:row>
    <x:row r="20" ht="22" customHeight="1">
      <x:c r="A20" s="43" t="str">
        <x:v>Внесите до 100 строк одного периода и канала, по одному уникальному ID. Фильтр и скрытие строк не меняют расчёт.</x:v>
      </x:c>
      <x:c r="B20" s="43"/>
      <x:c r="C20" s="43"/>
      <x:c r="D20" s="43"/>
      <x:c r="E20" s="43"/>
      <x:c r="F20" s="43"/>
      <x:c r="G20" s="43"/>
    </x:row>
    <x:row r="21" ht="22" customHeight="1">
      <x:c r="A21" s="43" t="str">
        <x:v>Выполнен учитывается даже при net 0 ₽ после полного возврата. Отменён и Ожидает исключаются.</x:v>
      </x:c>
      <x:c r="B21" s="43"/>
      <x:c r="C21" s="43"/>
      <x:c r="D21" s="43"/>
      <x:c r="E21" s="43"/>
      <x:c r="F21" s="43"/>
      <x:c r="G21" s="43"/>
    </x:row>
    <x:row r="22" ht="22" customHeight="1">
      <x:c r="A22" s="43" t="str">
        <x:v>Только товарные суммы после скидок и возвратов. Без доставки, НДС и налогов, чистой прибыли.</x:v>
      </x:c>
      <x:c r="B22" s="43"/>
      <x:c r="C22" s="43"/>
      <x:c r="D22" s="43"/>
      <x:c r="E22" s="43"/>
      <x:c r="F22" s="43"/>
      <x:c r="G22" s="43"/>
    </x:row>
    <x:row r="23">
      <x:c r="A23" s="43"/>
      <x:c r="B23" s="43"/>
      <x:c r="C23" s="43"/>
      <x:c r="D23" s="43"/>
      <x:c r="E23" s="20"/>
      <x:c r="F23" s="20"/>
      <x:c r="G23" s="20"/>
    </x:row>
    <x:row r="24">
      <x:c r="A24" s="57" t="str">
        <x:v>Учебное сравнение вклада</x:v>
      </x:c>
      <x:c r="B24" s="57"/>
      <x:c r="C24" s="57"/>
      <x:c r="D24" s="57"/>
      <x:c r="E24" s="20"/>
      <x:c r="F24" s="20"/>
      <x:c r="G24" s="20"/>
    </x:row>
    <x:row r="25" ht="32" customHeight="1">
      <x:c r="A25" s="51" t="str">
        <x:v>Две условные группы на одинаковой аудитории. Это арифметический пример, не результат A/B-теста. Возвраты и налоги здесь не моделируются.</x:v>
      </x:c>
      <x:c r="B25" s="51"/>
      <x:c r="C25" s="51"/>
      <x:c r="D25" s="51"/>
      <x:c r="E25" s="43"/>
      <x:c r="F25" s="43"/>
      <x:c r="G25" s="43"/>
    </x:row>
    <x:row r="26">
      <x:c r="A26" s="43"/>
      <x:c r="B26" s="43"/>
      <x:c r="C26" s="43"/>
      <x:c r="D26" s="43"/>
      <x:c r="E26" s="20"/>
      <x:c r="F26" s="20"/>
      <x:c r="G26" s="20"/>
    </x:row>
    <x:row r="27" ht="34" customHeight="1">
      <x:c r="A27" s="60" t="str">
        <x:v>Показатель</x:v>
      </x:c>
      <x:c r="B27" s="60" t="str">
        <x:v>Контроль</x:v>
      </x:c>
      <x:c r="C27" s="60" t="str">
        <x:v>Предложение</x:v>
      </x:c>
      <x:c r="D27" s="60" t="str">
        <x:v>Как использовать</x:v>
      </x:c>
      <x:c r="E27" s="20"/>
      <x:c r="F27" s="20"/>
      <x:c r="G27" s="20"/>
    </x:row>
    <x:row r="28">
      <x:c r="A28" s="46" t="str">
        <x:v>Проверка вводов</x:v>
      </x:c>
      <x:c r="B28" s="46" t="str">
        <x:f>IF($B$7&gt;0,"Исправьте вводы на Заказы",IF($B$8=0,"Нет завершённых заказов","Готово"))</x:f>
        <x:v>Готово</x:v>
      </x:c>
      <x:c r="C28" s="46" t="str">
        <x:f>IF(COUNT(C29:C32)+COUNT(C34:C37)=8,"Готово","Заполните тестовые вводы")</x:f>
        <x:v>Готово</x:v>
      </x:c>
      <x:c r="D28" s="46" t="str">
        <x:v>Исправьте ошибки до расчёта.</x:v>
      </x:c>
      <x:c r="E28" s="20"/>
      <x:c r="F28" s="20"/>
      <x:c r="G28" s="20"/>
    </x:row>
    <x:row r="29">
      <x:c r="A29" s="46" t="str">
        <x:v>Целевые сессии</x:v>
      </x:c>
      <x:c r="B29" s="77" t="n">
        <x:v>100</x:v>
      </x:c>
      <x:c r="C29" s="77" t="n">
        <x:v>100</x:v>
      </x:c>
      <x:c r="D29" s="46" t="str">
        <x:v>Одинаковая исходная аудитория.</x:v>
      </x:c>
      <x:c r="E29" s="20"/>
      <x:c r="F29" s="20"/>
      <x:c r="G29" s="20"/>
    </x:row>
    <x:row r="30">
      <x:c r="A30" s="46" t="str">
        <x:v>Завершённые заказы</x:v>
      </x:c>
      <x:c r="B30" s="86" t="n">
        <x:f>B8</x:f>
        <x:v>10</x:v>
      </x:c>
      <x:c r="C30" s="77" t="n">
        <x:v>12</x:v>
      </x:c>
      <x:c r="D30" s="46" t="str">
        <x:v>Control связан со сводкой; test вводится вручную.</x:v>
      </x:c>
      <x:c r="E30" s="20"/>
      <x:c r="F30" s="20"/>
      <x:c r="G30" s="20"/>
    </x:row>
    <x:row r="31">
      <x:c r="A31" s="46" t="str">
        <x:v>Чек до дополнительной скидки, ₽</x:v>
      </x:c>
      <x:c r="B31" s="87" t="n">
        <x:f>B13</x:f>
        <x:v>2000</x:v>
      </x:c>
      <x:c r="C31" s="83" t="n">
        <x:v>2400</x:v>
      </x:c>
      <x:c r="D31" s="46" t="str">
        <x:v>Контроль — после исходных скидок/возвратов; предложение — до новой модельной скидки.</x:v>
      </x:c>
      <x:c r="E31" s="20"/>
      <x:c r="F31" s="20"/>
      <x:c r="G31" s="20"/>
    </x:row>
    <x:row r="32">
      <x:c r="A32" s="46" t="str">
        <x:v>Скидка предложения, %</x:v>
      </x:c>
      <x:c r="B32" s="79" t="n">
        <x:v>0</x:v>
      </x:c>
      <x:c r="C32" s="79" t="n">
        <x:v>0.1</x:v>
      </x:c>
      <x:c r="D32" s="46" t="str">
        <x:v>Скидка test; для control — 0%.</x:v>
      </x:c>
      <x:c r="E32" s="20"/>
      <x:c r="F32" s="20"/>
      <x:c r="G32" s="20"/>
    </x:row>
    <x:row r="33">
      <x:c r="A33" s="46" t="str">
        <x:v>Net-выручка на заказ, ₽</x:v>
      </x:c>
      <x:c r="B33" s="69" t="n">
        <x:f>IF(AND(ISNUMBER(B31),ISNUMBER(B32)),B31*(1-B32),"")</x:f>
        <x:v>2000</x:v>
      </x:c>
      <x:c r="C33" s="69" t="n">
        <x:f>IF(AND(ISNUMBER(C31),ISNUMBER(C32)),C31*(1-C32),"")</x:f>
        <x:v>2160</x:v>
      </x:c>
      <x:c r="D33" s="46" t="str">
        <x:v>Сумма заказа после скидки.</x:v>
      </x:c>
      <x:c r="E33" s="20"/>
      <x:c r="F33" s="20"/>
      <x:c r="G33" s="20"/>
    </x:row>
    <x:row r="34">
      <x:c r="A34" s="46" t="str">
        <x:v>Себестоимость товара на заказ, ₽</x:v>
      </x:c>
      <x:c r="B34" s="83" t="n">
        <x:v>1200</x:v>
      </x:c>
      <x:c r="C34" s="83" t="n">
        <x:v>1500</x:v>
      </x:c>
      <x:c r="D34" s="46" t="str">
        <x:v>Учебное допущение на заказ.</x:v>
      </x:c>
      <x:c r="E34" s="20"/>
      <x:c r="F34" s="20"/>
      <x:c r="G34" s="20"/>
    </x:row>
    <x:row r="35">
      <x:c r="A35" s="46" t="str">
        <x:v>Исполнение заказа на заказ, ₽</x:v>
      </x:c>
      <x:c r="B35" s="83" t="n">
        <x:v>100</x:v>
      </x:c>
      <x:c r="C35" s="83" t="n">
        <x:v>100</x:v>
      </x:c>
      <x:c r="D35" s="46" t="str">
        <x:v>Учебное допущение на заказ.</x:v>
      </x:c>
      <x:c r="E35" s="20"/>
      <x:c r="F35" s="20"/>
      <x:c r="G35" s="20"/>
    </x:row>
    <x:row r="36">
      <x:c r="A36" s="46" t="str">
        <x:v>Комиссия приёма платежа, %</x:v>
      </x:c>
      <x:c r="B36" s="84" t="n">
        <x:v>0.03</x:v>
      </x:c>
      <x:c r="C36" s="84" t="n">
        <x:v>0.03</x:v>
      </x:c>
      <x:c r="D36" s="46" t="str">
        <x:v>Учебная ставка от net-выручки.</x:v>
      </x:c>
      <x:c r="E36" s="20"/>
      <x:c r="F36" s="20"/>
      <x:c r="G36" s="20"/>
    </x:row>
    <x:row r="37">
      <x:c r="A37" s="48" t="str">
        <x:v>Расход на привлечение группы, ₽</x:v>
      </x:c>
      <x:c r="B37" s="85" t="n">
        <x:v>2000</x:v>
      </x:c>
      <x:c r="C37" s="85" t="n">
        <x:v>2000</x:v>
      </x:c>
      <x:c r="D37" s="48" t="str">
        <x:v>Общий расход группы.</x:v>
      </x:c>
      <x:c r="E37" s="20"/>
      <x:c r="F37" s="20"/>
      <x:c r="G37" s="20"/>
    </x:row>
    <x:row r="38">
      <x:c r="A38" s="43"/>
      <x:c r="B38" s="43"/>
      <x:c r="C38" s="43"/>
      <x:c r="D38" s="43"/>
      <x:c r="E38" s="20"/>
      <x:c r="F38" s="20"/>
      <x:c r="G38" s="20"/>
    </x:row>
    <x:row r="39">
      <x:c r="A39" s="52" t="str">
        <x:v>Net-выручка группы, ₽</x:v>
      </x:c>
      <x:c r="B39" s="73" t="n">
        <x:f>IF(B28&lt;&gt;"Готово",B28,B30*B33)</x:f>
        <x:v>20000</x:v>
      </x:c>
      <x:c r="C39" s="73" t="n">
        <x:f>IF(C28&lt;&gt;"Готово",C28,C30*C33)</x:f>
        <x:v>25920</x:v>
      </x:c>
      <x:c r="D39" s="52" t="str">
        <x:v>Заказы × net-выручка на заказ.</x:v>
      </x:c>
      <x:c r="E39" s="20"/>
      <x:c r="F39" s="20"/>
      <x:c r="G39" s="20"/>
    </x:row>
    <x:row r="40">
      <x:c r="A40" s="46" t="str">
        <x:v>Себестоимость группы, ₽</x:v>
      </x:c>
      <x:c r="B40" s="69" t="n">
        <x:f>IF(B28&lt;&gt;"Готово",B28,B30*B34)</x:f>
        <x:v>12000</x:v>
      </x:c>
      <x:c r="C40" s="69" t="n">
        <x:f>IF(C28&lt;&gt;"Готово",C28,C30*C34)</x:f>
        <x:v>18000</x:v>
      </x:c>
      <x:c r="D40" s="46" t="str">
        <x:v>Заказы × себестоимость на заказ.</x:v>
      </x:c>
      <x:c r="E40" s="20"/>
      <x:c r="F40" s="20"/>
      <x:c r="G40" s="20"/>
    </x:row>
    <x:row r="41">
      <x:c r="A41" s="46" t="str">
        <x:v>Исполнение группы, ₽</x:v>
      </x:c>
      <x:c r="B41" s="69" t="n">
        <x:f>IF(B28&lt;&gt;"Готово",B28,B30*B35)</x:f>
        <x:v>1000</x:v>
      </x:c>
      <x:c r="C41" s="69" t="n">
        <x:f>IF(C28&lt;&gt;"Готово",C28,C30*C35)</x:f>
        <x:v>1200</x:v>
      </x:c>
      <x:c r="D41" s="46" t="str">
        <x:v>Заказы × исполнение на заказ.</x:v>
      </x:c>
      <x:c r="E41" s="20"/>
      <x:c r="F41" s="20"/>
      <x:c r="G41" s="20"/>
    </x:row>
    <x:row r="42">
      <x:c r="A42" s="46" t="str">
        <x:v>Комиссия платежа, ₽</x:v>
      </x:c>
      <x:c r="B42" s="69" t="n">
        <x:f>IF(B28&lt;&gt;"Готово",B28,B39*B36)</x:f>
        <x:v>600</x:v>
      </x:c>
      <x:c r="C42" s="69" t="n">
        <x:f>IF(C28&lt;&gt;"Готово",C28,C39*C36)</x:f>
        <x:v>777.6</x:v>
      </x:c>
      <x:c r="D42" s="46" t="str">
        <x:v>Net-выручка группы × комиссия.</x:v>
      </x:c>
      <x:c r="E42" s="20"/>
      <x:c r="F42" s="20"/>
      <x:c r="G42" s="20"/>
    </x:row>
    <x:row r="43">
      <x:c r="A43" s="53" t="str">
        <x:v>Вклад до привлечения, ₽</x:v>
      </x:c>
      <x:c r="B43" s="62" t="n">
        <x:f>IF(B28&lt;&gt;"Готово",B28,B39-B40-B41-B42)</x:f>
        <x:v>6400</x:v>
      </x:c>
      <x:c r="C43" s="62" t="n">
        <x:f>IF(C28&lt;&gt;"Готово",C28,C39-C40-C41-C42)</x:f>
        <x:v>5942.4</x:v>
      </x:c>
      <x:c r="D43" s="46" t="str">
        <x:v>Выручка минус себестоимость, исполнение и комиссия.</x:v>
      </x:c>
      <x:c r="E43" s="20"/>
      <x:c r="F43" s="20"/>
      <x:c r="G43" s="20"/>
    </x:row>
    <x:row r="44">
      <x:c r="A44" s="46" t="str">
        <x:v>Расход на привлечение, ₽</x:v>
      </x:c>
      <x:c r="B44" s="69" t="n">
        <x:f>IF(B28&lt;&gt;"Готово",B28,B37)</x:f>
        <x:v>2000</x:v>
      </x:c>
      <x:c r="C44" s="69" t="n">
        <x:f>IF(C28&lt;&gt;"Готово",C28,C37)</x:f>
        <x:v>2000</x:v>
      </x:c>
      <x:c r="D44" s="46" t="str">
        <x:v>Вводится на группу.</x:v>
      </x:c>
      <x:c r="E44" s="20"/>
      <x:c r="F44" s="20"/>
      <x:c r="G44" s="20"/>
    </x:row>
    <x:row r="45">
      <x:c r="A45" s="53" t="str">
        <x:v>Общий вклад после привлечения, ₽</x:v>
      </x:c>
      <x:c r="B45" s="89" t="n">
        <x:f>IF(B28&lt;&gt;"Готово",B28,B43-B44)</x:f>
        <x:v>4400</x:v>
      </x:c>
      <x:c r="C45" s="89" t="n">
        <x:f>IF(C28&lt;&gt;"Готово",C28,C43-C44)</x:f>
        <x:v>3942.3999999999996</x:v>
      </x:c>
      <x:c r="D45" s="46" t="str">
        <x:v>Вклад до привлечения минус привлечение.</x:v>
      </x:c>
      <x:c r="E45" s="20"/>
      <x:c r="F45" s="20"/>
      <x:c r="G45" s="20"/>
    </x:row>
    <x:row r="46">
      <x:c r="A46" s="46" t="str">
        <x:v>Конверсия сессии в заказ</x:v>
      </x:c>
      <x:c r="B46" s="70" t="n">
        <x:f>IF(B28&lt;&gt;"Готово",B28,IF(B29=0,"Нет сессий",B30/B29))</x:f>
        <x:v>0.1</x:v>
      </x:c>
      <x:c r="C46" s="70" t="n">
        <x:f>IF(C28&lt;&gt;"Готово",C28,IF(C29=0,"Нет сессий",C30/C29))</x:f>
        <x:v>0.12</x:v>
      </x:c>
      <x:c r="D46" s="46" t="str">
        <x:v>Завершённые заказы / целевые сессии.</x:v>
      </x:c>
      <x:c r="E46" s="20"/>
      <x:c r="F46" s="20"/>
      <x:c r="G46" s="20"/>
    </x:row>
    <x:row r="47">
      <x:c r="A47" s="46" t="str">
        <x:v>Вклад после привлечения на сессию, ₽</x:v>
      </x:c>
      <x:c r="B47" s="69" t="n">
        <x:f>IF(B28&lt;&gt;"Готово",B28,IF(B29=0,"Нет сессий",B45/B29))</x:f>
        <x:v>44</x:v>
      </x:c>
      <x:c r="C47" s="69" t="n">
        <x:f>IF(C28&lt;&gt;"Готово",C28,IF(C29=0,"Нет сессий",C45/C29))</x:f>
        <x:v>39.424</x:v>
      </x:c>
      <x:c r="D47" s="46" t="str">
        <x:v>Общий вклад / целевые сессии.</x:v>
      </x:c>
      <x:c r="E47" s="20"/>
      <x:c r="F47" s="20"/>
      <x:c r="G47" s="20"/>
    </x:row>
    <x:row r="48">
      <x:c r="A48" s="48" t="str">
        <x:v>Вклад до привлечения на заказ, ₽</x:v>
      </x:c>
      <x:c r="B48" s="72" t="n">
        <x:f>IF(B28&lt;&gt;"Готово",B28,IF(B30=0,"Нет заказов",B43/B30))</x:f>
        <x:v>640</x:v>
      </x:c>
      <x:c r="C48" s="72" t="n">
        <x:f>IF(C28&lt;&gt;"Готово",C28,IF(C30=0,"Нет заказов",C43/C30))</x:f>
        <x:v>495.2</x:v>
      </x:c>
      <x:c r="D48" s="48" t="str">
        <x:v>Вклад до привлечения / завершённые заказы.</x:v>
      </x:c>
      <x:c r="E48" s="20"/>
      <x:c r="F48" s="20"/>
      <x:c r="G48" s="20"/>
    </x:row>
    <x:row r="49">
      <x:c r="A49" s="43"/>
      <x:c r="B49" s="43"/>
      <x:c r="C49" s="43"/>
      <x:c r="D49" s="43"/>
      <x:c r="E49" s="20"/>
      <x:c r="F49" s="20"/>
      <x:c r="G49" s="20"/>
    </x:row>
    <x:row r="50">
      <x:c r="A50" s="50" t="str">
        <x:v>Порог для паритета вклада</x:v>
      </x:c>
      <x:c r="B50" s="50"/>
      <x:c r="C50" s="50"/>
      <x:c r="D50" s="50"/>
      <x:c r="E50" s="20"/>
      <x:c r="F50" s="20"/>
      <x:c r="G50" s="20"/>
    </x:row>
    <x:row r="51">
      <x:c r="A51" s="54" t="str">
        <x:v>Заказов в тесте для вклада на уровне контроля</x:v>
      </x:c>
      <x:c r="B51" s="54"/>
      <x:c r="C51" s="91" t="n">
        <x:f>IF(OR(B28&lt;&gt;"Готово",C28&lt;&gt;"Готово",C48&lt;=0),"Нет расчёта",ROUNDUP((B45+C37)/C48,0))</x:f>
        <x:v>13</x:v>
      </x:c>
      <x:c r="D51" s="52" t="str">
        <x:v>Округление до целого заказа вверх.</x:v>
      </x:c>
      <x:c r="E51" s="20"/>
      <x:c r="F51" s="20"/>
      <x:c r="G51" s="20"/>
    </x:row>
    <x:row r="52">
      <x:c r="A52" s="53" t="str">
        <x:v>Вклад теста после привлечения при этом числе заказов, ₽</x:v>
      </x:c>
      <x:c r="B52" s="53"/>
      <x:c r="C52" s="89" t="n">
        <x:f>IF(ISNUMBER(C51),C51*C48-C37,"")</x:f>
        <x:v>4437.599999999999</x:v>
      </x:c>
      <x:c r="D52" s="46" t="str">
        <x:v>Расходы на заказ и ставка комиссии неизменны.</x:v>
      </x:c>
      <x:c r="E52" s="20"/>
      <x:c r="F52" s="20"/>
      <x:c r="G52" s="20"/>
    </x:row>
    <x:row r="53">
      <x:c r="A53" s="55" t="str">
        <x:v>Разница с контролем, ₽</x:v>
      </x:c>
      <x:c r="B53" s="55"/>
      <x:c r="C53" s="92" t="n">
        <x:f>IF(ISNUMBER(C52),C52-B45,"")</x:f>
        <x:v>37.599999999999454</x:v>
      </x:c>
      <x:c r="D53" s="48" t="str">
        <x:v>Положительное значение означает арифметический паритет или выше в учебной модели.</x:v>
      </x:c>
      <x:c r="E53" s="20"/>
      <x:c r="F53" s="20"/>
      <x:c r="G53" s="20"/>
    </x:row>
    <x:row r="55">
      <x:c r="G5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9DB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31" hidden="0" customWidth="1"/>
    <x:col min="8" max="8" width="19" hidden="0" customWidth="1"/>
  </x:cols>
  <x:sheetData>
    <x:row r="2">
      <x:c r="A2" s="26" t="str">
        <x:v>Заказы одного периода и канала</x:v>
      </x:c>
      <x:c r="B2" s="20"/>
      <x:c r="C2" s="20"/>
      <x:c r="D2" s="20"/>
      <x:c r="E2" s="20"/>
      <x:c r="F2" s="20"/>
      <x:c r="G2" s="20"/>
      <x:c r="H2" s="20"/>
    </x:row>
    <x:row r="3" ht="22" customHeight="1">
      <x:c r="A3" s="28" t="str">
        <x:v>Вносите одну строку на уникальный ID. В суммах указывайте нули явно, если скидки или возврата не было.</x:v>
      </x:c>
      <x:c r="B3" s="28"/>
      <x:c r="C3" s="28"/>
      <x:c r="D3" s="28"/>
      <x:c r="E3" s="28"/>
      <x:c r="F3" s="28"/>
      <x:c r="G3" s="28"/>
      <x:c r="H3" s="43"/>
    </x:row>
    <x:row r="4" ht="22" customHeight="1">
      <x:c r="A4" s="28" t="str">
        <x:v>Суммы до скидки, скидка и возврат после скидки — ₽. Введите статус: Выполнен, Отменён или Ожидает.</x:v>
      </x:c>
      <x:c r="B4" s="28"/>
      <x:c r="C4" s="28"/>
      <x:c r="D4" s="28"/>
      <x:c r="E4" s="28"/>
      <x:c r="F4" s="28"/>
      <x:c r="G4" s="28"/>
      <x:c r="H4" s="43"/>
    </x:row>
    <x:row r="5" ht="38" customHeight="1">
      <x:c r="A5" s="95" t="str">
        <x:v>ID заказа</x:v>
      </x:c>
      <x:c r="B5" s="95" t="str">
        <x:v>Статус</x:v>
      </x:c>
      <x:c r="C5" s="95" t="str">
        <x:v>Сумма до скидки, ₽</x:v>
      </x:c>
      <x:c r="D5" s="95" t="str">
        <x:v>Скидка, ₽</x:v>
      </x:c>
      <x:c r="E5" s="95" t="str">
        <x:v>Возврат после скидки, ₽</x:v>
      </x:c>
      <x:c r="F5" s="95" t="str">
        <x:v>Net-сумма заказа, ₽</x:v>
      </x:c>
      <x:c r="G5" s="95" t="str">
        <x:v>Проверка строки</x:v>
      </x:c>
      <x:c r="H5" s="95" t="str">
        <x:v>Частота net-суммы</x:v>
      </x:c>
    </x:row>
    <x:row r="6">
      <x:c r="A6" s="104" t="str">
        <x:v>O01</x:v>
      </x:c>
      <x:c r="B6" s="104" t="str">
        <x:v>Выполнен</x:v>
      </x:c>
      <x:c r="C6" s="105" t="n">
        <x:v>1000</x:v>
      </x:c>
      <x:c r="D6" s="105" t="n">
        <x:v>100</x:v>
      </x:c>
      <x:c r="E6" s="105" t="n">
        <x:v>0</x:v>
      </x:c>
      <x:c r="F6" s="106" t="n">
        <x:f>IF(G6="Учесть",C6-D6-E6,"")</x:f>
        <x:v>900</x:v>
      </x:c>
      <x:c r="G6" s="107" t="str">
        <x:f>IF(AND(A6="",B6="",COUNT(C6:E6)=0),"",IF(A6="","Ошибка: нужен ID",IF(COUNTIF($A$6:$A$105,A6)&gt;1,"Ошибка: повторный ID",IF(OR(B6="Ожидает",B6="Отменён"),"Исключён: "&amp;B6,IF(B6&lt;&gt;"Выполнен","Ошибка: статус",IF(COUNT(C6:E6)&lt;3,"Ошибка: заполните суммы",IF(OR(C6&lt;0,D6&lt;0,E6&lt;0,D6&gt;C6,E6&gt;C6-D6),"Ошибка: проверьте суммы","Учесть")))))))</x:f>
        <x:v>Учесть</x:v>
      </x:c>
      <x:c r="H6" s="108" t="n">
        <x:f>IF(G6="Учесть",COUNTIFS($F$6:$F$105,F6,$G$6:$G$105,"Учесть"),"")</x:f>
        <x:v>1</x:v>
      </x:c>
    </x:row>
    <x:row r="7">
      <x:c r="A7" s="109" t="str">
        <x:v>O02</x:v>
      </x:c>
      <x:c r="B7" s="109" t="str">
        <x:v>Выполнен</x:v>
      </x:c>
      <x:c r="C7" s="110" t="n">
        <x:v>1000</x:v>
      </x:c>
      <x:c r="D7" s="110" t="n">
        <x:v>0</x:v>
      </x:c>
      <x:c r="E7" s="110" t="n">
        <x:v>0</x:v>
      </x:c>
      <x:c r="F7" s="111" t="n">
        <x:f>IF(G7="Учесть",C7-D7-E7,"")</x:f>
        <x:v>1000</x:v>
      </x:c>
      <x:c r="G7" s="112" t="str">
        <x:f>IF(AND(A7="",B7="",COUNT(C7:E7)=0),"",IF(A7="","Ошибка: нужен ID",IF(COUNTIF($A$6:$A$105,A7)&gt;1,"Ошибка: повторный ID",IF(OR(B7="Ожидает",B7="Отменён"),"Исключён: "&amp;B7,IF(B7&lt;&gt;"Выполнен","Ошибка: статус",IF(COUNT(C7:E7)&lt;3,"Ошибка: заполните суммы",IF(OR(C7&lt;0,D7&lt;0,E7&lt;0,D7&gt;C7,E7&gt;C7-D7),"Ошибка: проверьте суммы","Учесть")))))))</x:f>
        <x:v>Учесть</x:v>
      </x:c>
      <x:c r="H7" s="113" t="n">
        <x:f>IF(G7="Учесть",COUNTIFS($F$6:$F$105,F7,$G$6:$G$105,"Учесть"),"")</x:f>
        <x:v>1</x:v>
      </x:c>
    </x:row>
    <x:row r="8">
      <x:c r="A8" s="109" t="str">
        <x:v>O03</x:v>
      </x:c>
      <x:c r="B8" s="109" t="str">
        <x:v>Выполнен</x:v>
      </x:c>
      <x:c r="C8" s="110" t="n">
        <x:v>1300</x:v>
      </x:c>
      <x:c r="D8" s="110" t="n">
        <x:v>100</x:v>
      </x:c>
      <x:c r="E8" s="110" t="n">
        <x:v>100</x:v>
      </x:c>
      <x:c r="F8" s="111" t="n">
        <x:f>IF(G8="Учесть",C8-D8-E8,"")</x:f>
        <x:v>1100</x:v>
      </x:c>
      <x:c r="G8" s="112" t="str">
        <x:f>IF(AND(A8="",B8="",COUNT(C8:E8)=0),"",IF(A8="","Ошибка: нужен ID",IF(COUNTIF($A$6:$A$105,A8)&gt;1,"Ошибка: повторный ID",IF(OR(B8="Ожидает",B8="Отменён"),"Исключён: "&amp;B8,IF(B8&lt;&gt;"Выполнен","Ошибка: статус",IF(COUNT(C8:E8)&lt;3,"Ошибка: заполните суммы",IF(OR(C8&lt;0,D8&lt;0,E8&lt;0,D8&gt;C8,E8&gt;C8-D8),"Ошибка: проверьте суммы","Учесть")))))))</x:f>
        <x:v>Учесть</x:v>
      </x:c>
      <x:c r="H8" s="113" t="n">
        <x:f>IF(G8="Учесть",COUNTIFS($F$6:$F$105,F8,$G$6:$G$105,"Учесть"),"")</x:f>
        <x:v>1</x:v>
      </x:c>
    </x:row>
    <x:row r="9">
      <x:c r="A9" s="109" t="str">
        <x:v>O04</x:v>
      </x:c>
      <x:c r="B9" s="109" t="str">
        <x:v>Выполнен</x:v>
      </x:c>
      <x:c r="C9" s="110" t="n">
        <x:v>1200</x:v>
      </x:c>
      <x:c r="D9" s="110" t="n">
        <x:v>0</x:v>
      </x:c>
      <x:c r="E9" s="110" t="n">
        <x:v>0</x:v>
      </x:c>
      <x:c r="F9" s="111" t="n">
        <x:f>IF(G9="Учесть",C9-D9-E9,"")</x:f>
        <x:v>1200</x:v>
      </x:c>
      <x:c r="G9" s="112" t="str">
        <x:f>IF(AND(A9="",B9="",COUNT(C9:E9)=0),"",IF(A9="","Ошибка: нужен ID",IF(COUNTIF($A$6:$A$105,A9)&gt;1,"Ошибка: повторный ID",IF(OR(B9="Ожидает",B9="Отменён"),"Исключён: "&amp;B9,IF(B9&lt;&gt;"Выполнен","Ошибка: статус",IF(COUNT(C9:E9)&lt;3,"Ошибка: заполните суммы",IF(OR(C9&lt;0,D9&lt;0,E9&lt;0,D9&gt;C9,E9&gt;C9-D9),"Ошибка: проверьте суммы","Учесть")))))))</x:f>
        <x:v>Учесть</x:v>
      </x:c>
      <x:c r="H9" s="113" t="n">
        <x:f>IF(G9="Учесть",COUNTIFS($F$6:$F$105,F9,$G$6:$G$105,"Учесть"),"")</x:f>
        <x:v>2</x:v>
      </x:c>
    </x:row>
    <x:row r="10">
      <x:c r="A10" s="109" t="str">
        <x:v>O05</x:v>
      </x:c>
      <x:c r="B10" s="109" t="str">
        <x:v>Выполнен</x:v>
      </x:c>
      <x:c r="C10" s="110" t="n">
        <x:v>1500</x:v>
      </x:c>
      <x:c r="D10" s="110" t="n">
        <x:v>0</x:v>
      </x:c>
      <x:c r="E10" s="110" t="n">
        <x:v>300</x:v>
      </x:c>
      <x:c r="F10" s="111" t="n">
        <x:f>IF(G10="Учесть",C10-D10-E10,"")</x:f>
        <x:v>1200</x:v>
      </x:c>
      <x:c r="G10" s="112" t="str">
        <x:f>IF(AND(A10="",B10="",COUNT(C10:E10)=0),"",IF(A10="","Ошибка: нужен ID",IF(COUNTIF($A$6:$A$105,A10)&gt;1,"Ошибка: повторный ID",IF(OR(B10="Ожидает",B10="Отменён"),"Исключён: "&amp;B10,IF(B10&lt;&gt;"Выполнен","Ошибка: статус",IF(COUNT(C10:E10)&lt;3,"Ошибка: заполните суммы",IF(OR(C10&lt;0,D10&lt;0,E10&lt;0,D10&gt;C10,E10&gt;C10-D10),"Ошибка: проверьте суммы","Учесть")))))))</x:f>
        <x:v>Учесть</x:v>
      </x:c>
      <x:c r="H10" s="113" t="n">
        <x:f>IF(G10="Учесть",COUNTIFS($F$6:$F$105,F10,$G$6:$G$105,"Учесть"),"")</x:f>
        <x:v>2</x:v>
      </x:c>
    </x:row>
    <x:row r="11">
      <x:c r="A11" s="109" t="str">
        <x:v>O06</x:v>
      </x:c>
      <x:c r="B11" s="109" t="str">
        <x:v>Выполнен</x:v>
      </x:c>
      <x:c r="C11" s="110" t="n">
        <x:v>1300</x:v>
      </x:c>
      <x:c r="D11" s="110" t="n">
        <x:v>0</x:v>
      </x:c>
      <x:c r="E11" s="110" t="n">
        <x:v>0</x:v>
      </x:c>
      <x:c r="F11" s="111" t="n">
        <x:f>IF(G11="Учесть",C11-D11-E11,"")</x:f>
        <x:v>1300</x:v>
      </x:c>
      <x:c r="G11" s="112" t="str">
        <x:f>IF(AND(A11="",B11="",COUNT(C11:E11)=0),"",IF(A11="","Ошибка: нужен ID",IF(COUNTIF($A$6:$A$105,A11)&gt;1,"Ошибка: повторный ID",IF(OR(B11="Ожидает",B11="Отменён"),"Исключён: "&amp;B11,IF(B11&lt;&gt;"Выполнен","Ошибка: статус",IF(COUNT(C11:E11)&lt;3,"Ошибка: заполните суммы",IF(OR(C11&lt;0,D11&lt;0,E11&lt;0,D11&gt;C11,E11&gt;C11-D11),"Ошибка: проверьте суммы","Учесть")))))))</x:f>
        <x:v>Учесть</x:v>
      </x:c>
      <x:c r="H11" s="113" t="n">
        <x:f>IF(G11="Учесть",COUNTIFS($F$6:$F$105,F11,$G$6:$G$105,"Учесть"),"")</x:f>
        <x:v>1</x:v>
      </x:c>
    </x:row>
    <x:row r="12">
      <x:c r="A12" s="109" t="str">
        <x:v>O07</x:v>
      </x:c>
      <x:c r="B12" s="109" t="str">
        <x:v>Выполнен</x:v>
      </x:c>
      <x:c r="C12" s="110" t="n">
        <x:v>1400</x:v>
      </x:c>
      <x:c r="D12" s="110" t="n">
        <x:v>0</x:v>
      </x:c>
      <x:c r="E12" s="110" t="n">
        <x:v>0</x:v>
      </x:c>
      <x:c r="F12" s="111" t="n">
        <x:f>IF(G12="Учесть",C12-D12-E12,"")</x:f>
        <x:v>1400</x:v>
      </x:c>
      <x:c r="G12" s="112" t="str">
        <x:f>IF(AND(A12="",B12="",COUNT(C12:E12)=0),"",IF(A12="","Ошибка: нужен ID",IF(COUNTIF($A$6:$A$105,A12)&gt;1,"Ошибка: повторный ID",IF(OR(B12="Ожидает",B12="Отменён"),"Исключён: "&amp;B12,IF(B12&lt;&gt;"Выполнен","Ошибка: статус",IF(COUNT(C12:E12)&lt;3,"Ошибка: заполните суммы",IF(OR(C12&lt;0,D12&lt;0,E12&lt;0,D12&gt;C12,E12&gt;C12-D12),"Ошибка: проверьте суммы","Учесть")))))))</x:f>
        <x:v>Учесть</x:v>
      </x:c>
      <x:c r="H12" s="113" t="n">
        <x:f>IF(G12="Учесть",COUNTIFS($F$6:$F$105,F12,$G$6:$G$105,"Учесть"),"")</x:f>
        <x:v>1</x:v>
      </x:c>
    </x:row>
    <x:row r="13">
      <x:c r="A13" s="109" t="str">
        <x:v>O08</x:v>
      </x:c>
      <x:c r="B13" s="109" t="str">
        <x:v>Выполнен</x:v>
      </x:c>
      <x:c r="C13" s="110" t="n">
        <x:v>1500</x:v>
      </x:c>
      <x:c r="D13" s="110" t="n">
        <x:v>0</x:v>
      </x:c>
      <x:c r="E13" s="110" t="n">
        <x:v>0</x:v>
      </x:c>
      <x:c r="F13" s="111" t="n">
        <x:f>IF(G13="Учесть",C13-D13-E13,"")</x:f>
        <x:v>1500</x:v>
      </x:c>
      <x:c r="G13" s="112" t="str">
        <x:f>IF(AND(A13="",B13="",COUNT(C13:E13)=0),"",IF(A13="","Ошибка: нужен ID",IF(COUNTIF($A$6:$A$105,A13)&gt;1,"Ошибка: повторный ID",IF(OR(B13="Ожидает",B13="Отменён"),"Исключён: "&amp;B13,IF(B13&lt;&gt;"Выполнен","Ошибка: статус",IF(COUNT(C13:E13)&lt;3,"Ошибка: заполните суммы",IF(OR(C13&lt;0,D13&lt;0,E13&lt;0,D13&gt;C13,E13&gt;C13-D13),"Ошибка: проверьте суммы","Учесть")))))))</x:f>
        <x:v>Учесть</x:v>
      </x:c>
      <x:c r="H13" s="113" t="n">
        <x:f>IF(G13="Учесть",COUNTIFS($F$6:$F$105,F13,$G$6:$G$105,"Учесть"),"")</x:f>
        <x:v>1</x:v>
      </x:c>
    </x:row>
    <x:row r="14">
      <x:c r="A14" s="109" t="str">
        <x:v>O09</x:v>
      </x:c>
      <x:c r="B14" s="109" t="str">
        <x:v>Выполнен</x:v>
      </x:c>
      <x:c r="C14" s="110" t="n">
        <x:v>1600</x:v>
      </x:c>
      <x:c r="D14" s="110" t="n">
        <x:v>0</x:v>
      </x:c>
      <x:c r="E14" s="110" t="n">
        <x:v>0</x:v>
      </x:c>
      <x:c r="F14" s="111" t="n">
        <x:f>IF(G14="Учесть",C14-D14-E14,"")</x:f>
        <x:v>1600</x:v>
      </x:c>
      <x:c r="G14" s="112" t="str">
        <x:f>IF(AND(A14="",B14="",COUNT(C14:E14)=0),"",IF(A14="","Ошибка: нужен ID",IF(COUNTIF($A$6:$A$105,A14)&gt;1,"Ошибка: повторный ID",IF(OR(B14="Ожидает",B14="Отменён"),"Исключён: "&amp;B14,IF(B14&lt;&gt;"Выполнен","Ошибка: статус",IF(COUNT(C14:E14)&lt;3,"Ошибка: заполните суммы",IF(OR(C14&lt;0,D14&lt;0,E14&lt;0,D14&gt;C14,E14&gt;C14-D14),"Ошибка: проверьте суммы","Учесть")))))))</x:f>
        <x:v>Учесть</x:v>
      </x:c>
      <x:c r="H14" s="113" t="n">
        <x:f>IF(G14="Учесть",COUNTIFS($F$6:$F$105,F14,$G$6:$G$105,"Учесть"),"")</x:f>
        <x:v>1</x:v>
      </x:c>
    </x:row>
    <x:row r="15">
      <x:c r="A15" s="109" t="str">
        <x:v>O10</x:v>
      </x:c>
      <x:c r="B15" s="109" t="str">
        <x:v>Выполнен</x:v>
      </x:c>
      <x:c r="C15" s="110" t="n">
        <x:v>9000</x:v>
      </x:c>
      <x:c r="D15" s="110" t="n">
        <x:v>200</x:v>
      </x:c>
      <x:c r="E15" s="110" t="n">
        <x:v>0</x:v>
      </x:c>
      <x:c r="F15" s="111" t="n">
        <x:f>IF(G15="Учесть",C15-D15-E15,"")</x:f>
        <x:v>8800</x:v>
      </x:c>
      <x:c r="G15" s="112" t="str">
        <x:f>IF(AND(A15="",B15="",COUNT(C15:E15)=0),"",IF(A15="","Ошибка: нужен ID",IF(COUNTIF($A$6:$A$105,A15)&gt;1,"Ошибка: повторный ID",IF(OR(B15="Ожидает",B15="Отменён"),"Исключён: "&amp;B15,IF(B15&lt;&gt;"Выполнен","Ошибка: статус",IF(COUNT(C15:E15)&lt;3,"Ошибка: заполните суммы",IF(OR(C15&lt;0,D15&lt;0,E15&lt;0,D15&gt;C15,E15&gt;C15-D15),"Ошибка: проверьте суммы","Учесть")))))))</x:f>
        <x:v>Учесть</x:v>
      </x:c>
      <x:c r="H15" s="113" t="n">
        <x:f>IF(G15="Учесть",COUNTIFS($F$6:$F$105,F15,$G$6:$G$105,"Учесть"),"")</x:f>
        <x:v>1</x:v>
      </x:c>
    </x:row>
    <x:row r="16">
      <x:c r="A16" s="109"/>
      <x:c r="B16" s="109"/>
      <x:c r="C16" s="110"/>
      <x:c r="D16" s="110"/>
      <x:c r="E16" s="110"/>
      <x:c r="F16" s="111" t="str">
        <x:f>IF(G16="Учесть",C16-D16-E16,"")</x:f>
      </x:c>
      <x:c r="G16" s="112" t="str">
        <x:f>IF(AND(A16="",B16="",COUNT(C16:E16)=0),"",IF(A16="","Ошибка: нужен ID",IF(COUNTIF($A$6:$A$105,A16)&gt;1,"Ошибка: повторный ID",IF(OR(B16="Ожидает",B16="Отменён"),"Исключён: "&amp;B16,IF(B16&lt;&gt;"Выполнен","Ошибка: статус",IF(COUNT(C16:E16)&lt;3,"Ошибка: заполните суммы",IF(OR(C16&lt;0,D16&lt;0,E16&lt;0,D16&gt;C16,E16&gt;C16-D16),"Ошибка: проверьте суммы","Учесть")))))))</x:f>
      </x:c>
      <x:c r="H16" s="113" t="str">
        <x:f>IF(G16="Учесть",COUNTIFS($F$6:$F$105,F16,$G$6:$G$105,"Учесть"),"")</x:f>
      </x:c>
    </x:row>
    <x:row r="17">
      <x:c r="A17" s="109"/>
      <x:c r="B17" s="109"/>
      <x:c r="C17" s="110"/>
      <x:c r="D17" s="110"/>
      <x:c r="E17" s="110"/>
      <x:c r="F17" s="111" t="str">
        <x:f>IF(G17="Учесть",C17-D17-E17,"")</x:f>
      </x:c>
      <x:c r="G17" s="112" t="str">
        <x:f>IF(AND(A17="",B17="",COUNT(C17:E17)=0),"",IF(A17="","Ошибка: нужен ID",IF(COUNTIF($A$6:$A$105,A17)&gt;1,"Ошибка: повторный ID",IF(OR(B17="Ожидает",B17="Отменён"),"Исключён: "&amp;B17,IF(B17&lt;&gt;"Выполнен","Ошибка: статус",IF(COUNT(C17:E17)&lt;3,"Ошибка: заполните суммы",IF(OR(C17&lt;0,D17&lt;0,E17&lt;0,D17&gt;C17,E17&gt;C17-D17),"Ошибка: проверьте суммы","Учесть")))))))</x:f>
      </x:c>
      <x:c r="H17" s="113" t="str">
        <x:f>IF(G17="Учесть",COUNTIFS($F$6:$F$105,F17,$G$6:$G$105,"Учесть"),"")</x:f>
      </x:c>
    </x:row>
    <x:row r="18">
      <x:c r="A18" s="109"/>
      <x:c r="B18" s="109"/>
      <x:c r="C18" s="110"/>
      <x:c r="D18" s="110"/>
      <x:c r="E18" s="110"/>
      <x:c r="F18" s="111" t="str">
        <x:f>IF(G18="Учесть",C18-D18-E18,"")</x:f>
      </x:c>
      <x:c r="G18" s="112" t="str">
        <x:f>IF(AND(A18="",B18="",COUNT(C18:E18)=0),"",IF(A18="","Ошибка: нужен ID",IF(COUNTIF($A$6:$A$105,A18)&gt;1,"Ошибка: повторный ID",IF(OR(B18="Ожидает",B18="Отменён"),"Исключён: "&amp;B18,IF(B18&lt;&gt;"Выполнен","Ошибка: статус",IF(COUNT(C18:E18)&lt;3,"Ошибка: заполните суммы",IF(OR(C18&lt;0,D18&lt;0,E18&lt;0,D18&gt;C18,E18&gt;C18-D18),"Ошибка: проверьте суммы","Учесть")))))))</x:f>
      </x:c>
      <x:c r="H18" s="113" t="str">
        <x:f>IF(G18="Учесть",COUNTIFS($F$6:$F$105,F18,$G$6:$G$105,"Учесть"),"")</x:f>
      </x:c>
    </x:row>
    <x:row r="19">
      <x:c r="A19" s="109"/>
      <x:c r="B19" s="109"/>
      <x:c r="C19" s="110"/>
      <x:c r="D19" s="110"/>
      <x:c r="E19" s="110"/>
      <x:c r="F19" s="111" t="str">
        <x:f>IF(G19="Учесть",C19-D19-E19,"")</x:f>
      </x:c>
      <x:c r="G19" s="112" t="str">
        <x:f>IF(AND(A19="",B19="",COUNT(C19:E19)=0),"",IF(A19="","Ошибка: нужен ID",IF(COUNTIF($A$6:$A$105,A19)&gt;1,"Ошибка: повторный ID",IF(OR(B19="Ожидает",B19="Отменён"),"Исключён: "&amp;B19,IF(B19&lt;&gt;"Выполнен","Ошибка: статус",IF(COUNT(C19:E19)&lt;3,"Ошибка: заполните суммы",IF(OR(C19&lt;0,D19&lt;0,E19&lt;0,D19&gt;C19,E19&gt;C19-D19),"Ошибка: проверьте суммы","Учесть")))))))</x:f>
      </x:c>
      <x:c r="H19" s="113" t="str">
        <x:f>IF(G19="Учесть",COUNTIFS($F$6:$F$105,F19,$G$6:$G$105,"Учесть"),"")</x:f>
      </x:c>
    </x:row>
    <x:row r="20">
      <x:c r="A20" s="109"/>
      <x:c r="B20" s="109"/>
      <x:c r="C20" s="110"/>
      <x:c r="D20" s="110"/>
      <x:c r="E20" s="110"/>
      <x:c r="F20" s="111" t="str">
        <x:f>IF(G20="Учесть",C20-D20-E20,"")</x:f>
      </x:c>
      <x:c r="G20" s="112" t="str">
        <x:f>IF(AND(A20="",B20="",COUNT(C20:E20)=0),"",IF(A20="","Ошибка: нужен ID",IF(COUNTIF($A$6:$A$105,A20)&gt;1,"Ошибка: повторный ID",IF(OR(B20="Ожидает",B20="Отменён"),"Исключён: "&amp;B20,IF(B20&lt;&gt;"Выполнен","Ошибка: статус",IF(COUNT(C20:E20)&lt;3,"Ошибка: заполните суммы",IF(OR(C20&lt;0,D20&lt;0,E20&lt;0,D20&gt;C20,E20&gt;C20-D20),"Ошибка: проверьте суммы","Учесть")))))))</x:f>
      </x:c>
      <x:c r="H20" s="113" t="str">
        <x:f>IF(G20="Учесть",COUNTIFS($F$6:$F$105,F20,$G$6:$G$105,"Учесть"),"")</x:f>
      </x:c>
    </x:row>
    <x:row r="21">
      <x:c r="A21" s="109"/>
      <x:c r="B21" s="109"/>
      <x:c r="C21" s="110"/>
      <x:c r="D21" s="110"/>
      <x:c r="E21" s="110"/>
      <x:c r="F21" s="111" t="str">
        <x:f>IF(G21="Учесть",C21-D21-E21,"")</x:f>
      </x:c>
      <x:c r="G21" s="112" t="str">
        <x:f>IF(AND(A21="",B21="",COUNT(C21:E21)=0),"",IF(A21="","Ошибка: нужен ID",IF(COUNTIF($A$6:$A$105,A21)&gt;1,"Ошибка: повторный ID",IF(OR(B21="Ожидает",B21="Отменён"),"Исключён: "&amp;B21,IF(B21&lt;&gt;"Выполнен","Ошибка: статус",IF(COUNT(C21:E21)&lt;3,"Ошибка: заполните суммы",IF(OR(C21&lt;0,D21&lt;0,E21&lt;0,D21&gt;C21,E21&gt;C21-D21),"Ошибка: проверьте суммы","Учесть")))))))</x:f>
      </x:c>
      <x:c r="H21" s="113" t="str">
        <x:f>IF(G21="Учесть",COUNTIFS($F$6:$F$105,F21,$G$6:$G$105,"Учесть"),"")</x:f>
      </x:c>
    </x:row>
    <x:row r="22">
      <x:c r="A22" s="109"/>
      <x:c r="B22" s="109"/>
      <x:c r="C22" s="110"/>
      <x:c r="D22" s="110"/>
      <x:c r="E22" s="110"/>
      <x:c r="F22" s="111" t="str">
        <x:f>IF(G22="Учесть",C22-D22-E22,"")</x:f>
      </x:c>
      <x:c r="G22" s="112" t="str">
        <x:f>IF(AND(A22="",B22="",COUNT(C22:E22)=0),"",IF(A22="","Ошибка: нужен ID",IF(COUNTIF($A$6:$A$105,A22)&gt;1,"Ошибка: повторный ID",IF(OR(B22="Ожидает",B22="Отменён"),"Исключён: "&amp;B22,IF(B22&lt;&gt;"Выполнен","Ошибка: статус",IF(COUNT(C22:E22)&lt;3,"Ошибка: заполните суммы",IF(OR(C22&lt;0,D22&lt;0,E22&lt;0,D22&gt;C22,E22&gt;C22-D22),"Ошибка: проверьте суммы","Учесть")))))))</x:f>
      </x:c>
      <x:c r="H22" s="113" t="str">
        <x:f>IF(G22="Учесть",COUNTIFS($F$6:$F$105,F22,$G$6:$G$105,"Учесть"),"")</x:f>
      </x:c>
    </x:row>
    <x:row r="23">
      <x:c r="A23" s="109"/>
      <x:c r="B23" s="109"/>
      <x:c r="C23" s="110"/>
      <x:c r="D23" s="110"/>
      <x:c r="E23" s="110"/>
      <x:c r="F23" s="111" t="str">
        <x:f>IF(G23="Учесть",C23-D23-E23,"")</x:f>
      </x:c>
      <x:c r="G23" s="112" t="str">
        <x:f>IF(AND(A23="",B23="",COUNT(C23:E23)=0),"",IF(A23="","Ошибка: нужен ID",IF(COUNTIF($A$6:$A$105,A23)&gt;1,"Ошибка: повторный ID",IF(OR(B23="Ожидает",B23="Отменён"),"Исключён: "&amp;B23,IF(B23&lt;&gt;"Выполнен","Ошибка: статус",IF(COUNT(C23:E23)&lt;3,"Ошибка: заполните суммы",IF(OR(C23&lt;0,D23&lt;0,E23&lt;0,D23&gt;C23,E23&gt;C23-D23),"Ошибка: проверьте суммы","Учесть")))))))</x:f>
      </x:c>
      <x:c r="H23" s="113" t="str">
        <x:f>IF(G23="Учесть",COUNTIFS($F$6:$F$105,F23,$G$6:$G$105,"Учесть"),"")</x:f>
      </x:c>
    </x:row>
    <x:row r="24">
      <x:c r="A24" s="109"/>
      <x:c r="B24" s="109"/>
      <x:c r="C24" s="110"/>
      <x:c r="D24" s="110"/>
      <x:c r="E24" s="110"/>
      <x:c r="F24" s="111" t="str">
        <x:f>IF(G24="Учесть",C24-D24-E24,"")</x:f>
      </x:c>
      <x:c r="G24" s="112" t="str">
        <x:f>IF(AND(A24="",B24="",COUNT(C24:E24)=0),"",IF(A24="","Ошибка: нужен ID",IF(COUNTIF($A$6:$A$105,A24)&gt;1,"Ошибка: повторный ID",IF(OR(B24="Ожидает",B24="Отменён"),"Исключён: "&amp;B24,IF(B24&lt;&gt;"Выполнен","Ошибка: статус",IF(COUNT(C24:E24)&lt;3,"Ошибка: заполните суммы",IF(OR(C24&lt;0,D24&lt;0,E24&lt;0,D24&gt;C24,E24&gt;C24-D24),"Ошибка: проверьте суммы","Учесть")))))))</x:f>
      </x:c>
      <x:c r="H24" s="113" t="str">
        <x:f>IF(G24="Учесть",COUNTIFS($F$6:$F$105,F24,$G$6:$G$105,"Учесть"),"")</x:f>
      </x:c>
    </x:row>
    <x:row r="25">
      <x:c r="A25" s="109"/>
      <x:c r="B25" s="109"/>
      <x:c r="C25" s="110"/>
      <x:c r="D25" s="110"/>
      <x:c r="E25" s="110"/>
      <x:c r="F25" s="111" t="str">
        <x:f>IF(G25="Учесть",C25-D25-E25,"")</x:f>
      </x:c>
      <x:c r="G25" s="112" t="str">
        <x:f>IF(AND(A25="",B25="",COUNT(C25:E25)=0),"",IF(A25="","Ошибка: нужен ID",IF(COUNTIF($A$6:$A$105,A25)&gt;1,"Ошибка: повторный ID",IF(OR(B25="Ожидает",B25="Отменён"),"Исключён: "&amp;B25,IF(B25&lt;&gt;"Выполнен","Ошибка: статус",IF(COUNT(C25:E25)&lt;3,"Ошибка: заполните суммы",IF(OR(C25&lt;0,D25&lt;0,E25&lt;0,D25&gt;C25,E25&gt;C25-D25),"Ошибка: проверьте суммы","Учесть")))))))</x:f>
      </x:c>
      <x:c r="H25" s="113" t="str">
        <x:f>IF(G25="Учесть",COUNTIFS($F$6:$F$105,F25,$G$6:$G$105,"Учесть"),"")</x:f>
      </x:c>
    </x:row>
    <x:row r="26">
      <x:c r="A26" s="109"/>
      <x:c r="B26" s="109"/>
      <x:c r="C26" s="110"/>
      <x:c r="D26" s="110"/>
      <x:c r="E26" s="110"/>
      <x:c r="F26" s="111" t="str">
        <x:f>IF(G26="Учесть",C26-D26-E26,"")</x:f>
      </x:c>
      <x:c r="G26" s="112" t="str">
        <x:f>IF(AND(A26="",B26="",COUNT(C26:E26)=0),"",IF(A26="","Ошибка: нужен ID",IF(COUNTIF($A$6:$A$105,A26)&gt;1,"Ошибка: повторный ID",IF(OR(B26="Ожидает",B26="Отменён"),"Исключён: "&amp;B26,IF(B26&lt;&gt;"Выполнен","Ошибка: статус",IF(COUNT(C26:E26)&lt;3,"Ошибка: заполните суммы",IF(OR(C26&lt;0,D26&lt;0,E26&lt;0,D26&gt;C26,E26&gt;C26-D26),"Ошибка: проверьте суммы","Учесть")))))))</x:f>
      </x:c>
      <x:c r="H26" s="113" t="str">
        <x:f>IF(G26="Учесть",COUNTIFS($F$6:$F$105,F26,$G$6:$G$105,"Учесть"),"")</x:f>
      </x:c>
    </x:row>
    <x:row r="27">
      <x:c r="A27" s="109"/>
      <x:c r="B27" s="109"/>
      <x:c r="C27" s="110"/>
      <x:c r="D27" s="110"/>
      <x:c r="E27" s="110"/>
      <x:c r="F27" s="111" t="str">
        <x:f>IF(G27="Учесть",C27-D27-E27,"")</x:f>
      </x:c>
      <x:c r="G27" s="112" t="str">
        <x:f>IF(AND(A27="",B27="",COUNT(C27:E27)=0),"",IF(A27="","Ошибка: нужен ID",IF(COUNTIF($A$6:$A$105,A27)&gt;1,"Ошибка: повторный ID",IF(OR(B27="Ожидает",B27="Отменён"),"Исключён: "&amp;B27,IF(B27&lt;&gt;"Выполнен","Ошибка: статус",IF(COUNT(C27:E27)&lt;3,"Ошибка: заполните суммы",IF(OR(C27&lt;0,D27&lt;0,E27&lt;0,D27&gt;C27,E27&gt;C27-D27),"Ошибка: проверьте суммы","Учесть")))))))</x:f>
      </x:c>
      <x:c r="H27" s="113" t="str">
        <x:f>IF(G27="Учесть",COUNTIFS($F$6:$F$105,F27,$G$6:$G$105,"Учесть"),"")</x:f>
      </x:c>
    </x:row>
    <x:row r="28">
      <x:c r="A28" s="109"/>
      <x:c r="B28" s="109"/>
      <x:c r="C28" s="110"/>
      <x:c r="D28" s="110"/>
      <x:c r="E28" s="110"/>
      <x:c r="F28" s="111" t="str">
        <x:f>IF(G28="Учесть",C28-D28-E28,"")</x:f>
      </x:c>
      <x:c r="G28" s="112" t="str">
        <x:f>IF(AND(A28="",B28="",COUNT(C28:E28)=0),"",IF(A28="","Ошибка: нужен ID",IF(COUNTIF($A$6:$A$105,A28)&gt;1,"Ошибка: повторный ID",IF(OR(B28="Ожидает",B28="Отменён"),"Исключён: "&amp;B28,IF(B28&lt;&gt;"Выполнен","Ошибка: статус",IF(COUNT(C28:E28)&lt;3,"Ошибка: заполните суммы",IF(OR(C28&lt;0,D28&lt;0,E28&lt;0,D28&gt;C28,E28&gt;C28-D28),"Ошибка: проверьте суммы","Учесть")))))))</x:f>
      </x:c>
      <x:c r="H28" s="113" t="str">
        <x:f>IF(G28="Учесть",COUNTIFS($F$6:$F$105,F28,$G$6:$G$105,"Учесть"),"")</x:f>
      </x:c>
    </x:row>
    <x:row r="29">
      <x:c r="A29" s="109"/>
      <x:c r="B29" s="109"/>
      <x:c r="C29" s="110"/>
      <x:c r="D29" s="110"/>
      <x:c r="E29" s="110"/>
      <x:c r="F29" s="111" t="str">
        <x:f>IF(G29="Учесть",C29-D29-E29,"")</x:f>
      </x:c>
      <x:c r="G29" s="112" t="str">
        <x:f>IF(AND(A29="",B29="",COUNT(C29:E29)=0),"",IF(A29="","Ошибка: нужен ID",IF(COUNTIF($A$6:$A$105,A29)&gt;1,"Ошибка: повторный ID",IF(OR(B29="Ожидает",B29="Отменён"),"Исключён: "&amp;B29,IF(B29&lt;&gt;"Выполнен","Ошибка: статус",IF(COUNT(C29:E29)&lt;3,"Ошибка: заполните суммы",IF(OR(C29&lt;0,D29&lt;0,E29&lt;0,D29&gt;C29,E29&gt;C29-D29),"Ошибка: проверьте суммы","Учесть")))))))</x:f>
      </x:c>
      <x:c r="H29" s="113" t="str">
        <x:f>IF(G29="Учесть",COUNTIFS($F$6:$F$105,F29,$G$6:$G$105,"Учесть"),"")</x:f>
      </x:c>
    </x:row>
    <x:row r="30">
      <x:c r="A30" s="109"/>
      <x:c r="B30" s="109"/>
      <x:c r="C30" s="110"/>
      <x:c r="D30" s="110"/>
      <x:c r="E30" s="110"/>
      <x:c r="F30" s="111" t="str">
        <x:f>IF(G30="Учесть",C30-D30-E30,"")</x:f>
      </x:c>
      <x:c r="G30" s="112" t="str">
        <x:f>IF(AND(A30="",B30="",COUNT(C30:E30)=0),"",IF(A30="","Ошибка: нужен ID",IF(COUNTIF($A$6:$A$105,A30)&gt;1,"Ошибка: повторный ID",IF(OR(B30="Ожидает",B30="Отменён"),"Исключён: "&amp;B30,IF(B30&lt;&gt;"Выполнен","Ошибка: статус",IF(COUNT(C30:E30)&lt;3,"Ошибка: заполните суммы",IF(OR(C30&lt;0,D30&lt;0,E30&lt;0,D30&gt;C30,E30&gt;C30-D30),"Ошибка: проверьте суммы","Учесть")))))))</x:f>
      </x:c>
      <x:c r="H30" s="113" t="str">
        <x:f>IF(G30="Учесть",COUNTIFS($F$6:$F$105,F30,$G$6:$G$105,"Учесть"),"")</x:f>
      </x:c>
    </x:row>
    <x:row r="31">
      <x:c r="A31" s="109"/>
      <x:c r="B31" s="109"/>
      <x:c r="C31" s="110"/>
      <x:c r="D31" s="110"/>
      <x:c r="E31" s="110"/>
      <x:c r="F31" s="111" t="str">
        <x:f>IF(G31="Учесть",C31-D31-E31,"")</x:f>
      </x:c>
      <x:c r="G31" s="112" t="str">
        <x:f>IF(AND(A31="",B31="",COUNT(C31:E31)=0),"",IF(A31="","Ошибка: нужен ID",IF(COUNTIF($A$6:$A$105,A31)&gt;1,"Ошибка: повторный ID",IF(OR(B31="Ожидает",B31="Отменён"),"Исключён: "&amp;B31,IF(B31&lt;&gt;"Выполнен","Ошибка: статус",IF(COUNT(C31:E31)&lt;3,"Ошибка: заполните суммы",IF(OR(C31&lt;0,D31&lt;0,E31&lt;0,D31&gt;C31,E31&gt;C31-D31),"Ошибка: проверьте суммы","Учесть")))))))</x:f>
      </x:c>
      <x:c r="H31" s="113" t="str">
        <x:f>IF(G31="Учесть",COUNTIFS($F$6:$F$105,F31,$G$6:$G$105,"Учесть"),"")</x:f>
      </x:c>
    </x:row>
    <x:row r="32">
      <x:c r="A32" s="109"/>
      <x:c r="B32" s="109"/>
      <x:c r="C32" s="110"/>
      <x:c r="D32" s="110"/>
      <x:c r="E32" s="110"/>
      <x:c r="F32" s="111" t="str">
        <x:f>IF(G32="Учесть",C32-D32-E32,"")</x:f>
      </x:c>
      <x:c r="G32" s="112" t="str">
        <x:f>IF(AND(A32="",B32="",COUNT(C32:E32)=0),"",IF(A32="","Ошибка: нужен ID",IF(COUNTIF($A$6:$A$105,A32)&gt;1,"Ошибка: повторный ID",IF(OR(B32="Ожидает",B32="Отменён"),"Исключён: "&amp;B32,IF(B32&lt;&gt;"Выполнен","Ошибка: статус",IF(COUNT(C32:E32)&lt;3,"Ошибка: заполните суммы",IF(OR(C32&lt;0,D32&lt;0,E32&lt;0,D32&gt;C32,E32&gt;C32-D32),"Ошибка: проверьте суммы","Учесть")))))))</x:f>
      </x:c>
      <x:c r="H32" s="113" t="str">
        <x:f>IF(G32="Учесть",COUNTIFS($F$6:$F$105,F32,$G$6:$G$105,"Учесть"),"")</x:f>
      </x:c>
    </x:row>
    <x:row r="33">
      <x:c r="A33" s="109"/>
      <x:c r="B33" s="109"/>
      <x:c r="C33" s="110"/>
      <x:c r="D33" s="110"/>
      <x:c r="E33" s="110"/>
      <x:c r="F33" s="111" t="str">
        <x:f>IF(G33="Учесть",C33-D33-E33,"")</x:f>
      </x:c>
      <x:c r="G33" s="112" t="str">
        <x:f>IF(AND(A33="",B33="",COUNT(C33:E33)=0),"",IF(A33="","Ошибка: нужен ID",IF(COUNTIF($A$6:$A$105,A33)&gt;1,"Ошибка: повторный ID",IF(OR(B33="Ожидает",B33="Отменён"),"Исключён: "&amp;B33,IF(B33&lt;&gt;"Выполнен","Ошибка: статус",IF(COUNT(C33:E33)&lt;3,"Ошибка: заполните суммы",IF(OR(C33&lt;0,D33&lt;0,E33&lt;0,D33&gt;C33,E33&gt;C33-D33),"Ошибка: проверьте суммы","Учесть")))))))</x:f>
      </x:c>
      <x:c r="H33" s="113" t="str">
        <x:f>IF(G33="Учесть",COUNTIFS($F$6:$F$105,F33,$G$6:$G$105,"Учесть"),"")</x:f>
      </x:c>
    </x:row>
    <x:row r="34">
      <x:c r="A34" s="109"/>
      <x:c r="B34" s="109"/>
      <x:c r="C34" s="110"/>
      <x:c r="D34" s="110"/>
      <x:c r="E34" s="110"/>
      <x:c r="F34" s="111" t="str">
        <x:f>IF(G34="Учесть",C34-D34-E34,"")</x:f>
      </x:c>
      <x:c r="G34" s="112" t="str">
        <x:f>IF(AND(A34="",B34="",COUNT(C34:E34)=0),"",IF(A34="","Ошибка: нужен ID",IF(COUNTIF($A$6:$A$105,A34)&gt;1,"Ошибка: повторный ID",IF(OR(B34="Ожидает",B34="Отменён"),"Исключён: "&amp;B34,IF(B34&lt;&gt;"Выполнен","Ошибка: статус",IF(COUNT(C34:E34)&lt;3,"Ошибка: заполните суммы",IF(OR(C34&lt;0,D34&lt;0,E34&lt;0,D34&gt;C34,E34&gt;C34-D34),"Ошибка: проверьте суммы","Учесть")))))))</x:f>
      </x:c>
      <x:c r="H34" s="113" t="str">
        <x:f>IF(G34="Учесть",COUNTIFS($F$6:$F$105,F34,$G$6:$G$105,"Учесть"),"")</x:f>
      </x:c>
    </x:row>
    <x:row r="35">
      <x:c r="A35" s="109"/>
      <x:c r="B35" s="109"/>
      <x:c r="C35" s="110"/>
      <x:c r="D35" s="110"/>
      <x:c r="E35" s="110"/>
      <x:c r="F35" s="111" t="str">
        <x:f>IF(G35="Учесть",C35-D35-E35,"")</x:f>
      </x:c>
      <x:c r="G35" s="112" t="str">
        <x:f>IF(AND(A35="",B35="",COUNT(C35:E35)=0),"",IF(A35="","Ошибка: нужен ID",IF(COUNTIF($A$6:$A$105,A35)&gt;1,"Ошибка: повторный ID",IF(OR(B35="Ожидает",B35="Отменён"),"Исключён: "&amp;B35,IF(B35&lt;&gt;"Выполнен","Ошибка: статус",IF(COUNT(C35:E35)&lt;3,"Ошибка: заполните суммы",IF(OR(C35&lt;0,D35&lt;0,E35&lt;0,D35&gt;C35,E35&gt;C35-D35),"Ошибка: проверьте суммы","Учесть")))))))</x:f>
      </x:c>
      <x:c r="H35" s="113" t="str">
        <x:f>IF(G35="Учесть",COUNTIFS($F$6:$F$105,F35,$G$6:$G$105,"Учесть"),"")</x:f>
      </x:c>
    </x:row>
    <x:row r="36">
      <x:c r="A36" s="109"/>
      <x:c r="B36" s="109"/>
      <x:c r="C36" s="110"/>
      <x:c r="D36" s="110"/>
      <x:c r="E36" s="110"/>
      <x:c r="F36" s="111" t="str">
        <x:f>IF(G36="Учесть",C36-D36-E36,"")</x:f>
      </x:c>
      <x:c r="G36" s="112" t="str">
        <x:f>IF(AND(A36="",B36="",COUNT(C36:E36)=0),"",IF(A36="","Ошибка: нужен ID",IF(COUNTIF($A$6:$A$105,A36)&gt;1,"Ошибка: повторный ID",IF(OR(B36="Ожидает",B36="Отменён"),"Исключён: "&amp;B36,IF(B36&lt;&gt;"Выполнен","Ошибка: статус",IF(COUNT(C36:E36)&lt;3,"Ошибка: заполните суммы",IF(OR(C36&lt;0,D36&lt;0,E36&lt;0,D36&gt;C36,E36&gt;C36-D36),"Ошибка: проверьте суммы","Учесть")))))))</x:f>
      </x:c>
      <x:c r="H36" s="113" t="str">
        <x:f>IF(G36="Учесть",COUNTIFS($F$6:$F$105,F36,$G$6:$G$105,"Учесть"),"")</x:f>
      </x:c>
    </x:row>
    <x:row r="37">
      <x:c r="A37" s="109"/>
      <x:c r="B37" s="109"/>
      <x:c r="C37" s="110"/>
      <x:c r="D37" s="110"/>
      <x:c r="E37" s="110"/>
      <x:c r="F37" s="111" t="str">
        <x:f>IF(G37="Учесть",C37-D37-E37,"")</x:f>
      </x:c>
      <x:c r="G37" s="112" t="str">
        <x:f>IF(AND(A37="",B37="",COUNT(C37:E37)=0),"",IF(A37="","Ошибка: нужен ID",IF(COUNTIF($A$6:$A$105,A37)&gt;1,"Ошибка: повторный ID",IF(OR(B37="Ожидает",B37="Отменён"),"Исключён: "&amp;B37,IF(B37&lt;&gt;"Выполнен","Ошибка: статус",IF(COUNT(C37:E37)&lt;3,"Ошибка: заполните суммы",IF(OR(C37&lt;0,D37&lt;0,E37&lt;0,D37&gt;C37,E37&gt;C37-D37),"Ошибка: проверьте суммы","Учесть")))))))</x:f>
      </x:c>
      <x:c r="H37" s="113" t="str">
        <x:f>IF(G37="Учесть",COUNTIFS($F$6:$F$105,F37,$G$6:$G$105,"Учесть"),"")</x:f>
      </x:c>
    </x:row>
    <x:row r="38">
      <x:c r="A38" s="109"/>
      <x:c r="B38" s="109"/>
      <x:c r="C38" s="110"/>
      <x:c r="D38" s="110"/>
      <x:c r="E38" s="110"/>
      <x:c r="F38" s="111" t="str">
        <x:f>IF(G38="Учесть",C38-D38-E38,"")</x:f>
      </x:c>
      <x:c r="G38" s="112" t="str">
        <x:f>IF(AND(A38="",B38="",COUNT(C38:E38)=0),"",IF(A38="","Ошибка: нужен ID",IF(COUNTIF($A$6:$A$105,A38)&gt;1,"Ошибка: повторный ID",IF(OR(B38="Ожидает",B38="Отменён"),"Исключён: "&amp;B38,IF(B38&lt;&gt;"Выполнен","Ошибка: статус",IF(COUNT(C38:E38)&lt;3,"Ошибка: заполните суммы",IF(OR(C38&lt;0,D38&lt;0,E38&lt;0,D38&gt;C38,E38&gt;C38-D38),"Ошибка: проверьте суммы","Учесть")))))))</x:f>
      </x:c>
      <x:c r="H38" s="113" t="str">
        <x:f>IF(G38="Учесть",COUNTIFS($F$6:$F$105,F38,$G$6:$G$105,"Учесть"),"")</x:f>
      </x:c>
    </x:row>
    <x:row r="39">
      <x:c r="A39" s="109"/>
      <x:c r="B39" s="109"/>
      <x:c r="C39" s="110"/>
      <x:c r="D39" s="110"/>
      <x:c r="E39" s="110"/>
      <x:c r="F39" s="111" t="str">
        <x:f>IF(G39="Учесть",C39-D39-E39,"")</x:f>
      </x:c>
      <x:c r="G39" s="112" t="str">
        <x:f>IF(AND(A39="",B39="",COUNT(C39:E39)=0),"",IF(A39="","Ошибка: нужен ID",IF(COUNTIF($A$6:$A$105,A39)&gt;1,"Ошибка: повторный ID",IF(OR(B39="Ожидает",B39="Отменён"),"Исключён: "&amp;B39,IF(B39&lt;&gt;"Выполнен","Ошибка: статус",IF(COUNT(C39:E39)&lt;3,"Ошибка: заполните суммы",IF(OR(C39&lt;0,D39&lt;0,E39&lt;0,D39&gt;C39,E39&gt;C39-D39),"Ошибка: проверьте суммы","Учесть")))))))</x:f>
      </x:c>
      <x:c r="H39" s="113" t="str">
        <x:f>IF(G39="Учесть",COUNTIFS($F$6:$F$105,F39,$G$6:$G$105,"Учесть"),"")</x:f>
      </x:c>
    </x:row>
    <x:row r="40">
      <x:c r="A40" s="109"/>
      <x:c r="B40" s="109"/>
      <x:c r="C40" s="110"/>
      <x:c r="D40" s="110"/>
      <x:c r="E40" s="110"/>
      <x:c r="F40" s="111" t="str">
        <x:f>IF(G40="Учесть",C40-D40-E40,"")</x:f>
      </x:c>
      <x:c r="G40" s="112" t="str">
        <x:f>IF(AND(A40="",B40="",COUNT(C40:E40)=0),"",IF(A40="","Ошибка: нужен ID",IF(COUNTIF($A$6:$A$105,A40)&gt;1,"Ошибка: повторный ID",IF(OR(B40="Ожидает",B40="Отменён"),"Исключён: "&amp;B40,IF(B40&lt;&gt;"Выполнен","Ошибка: статус",IF(COUNT(C40:E40)&lt;3,"Ошибка: заполните суммы",IF(OR(C40&lt;0,D40&lt;0,E40&lt;0,D40&gt;C40,E40&gt;C40-D40),"Ошибка: проверьте суммы","Учесть")))))))</x:f>
      </x:c>
      <x:c r="H40" s="113" t="str">
        <x:f>IF(G40="Учесть",COUNTIFS($F$6:$F$105,F40,$G$6:$G$105,"Учесть"),"")</x:f>
      </x:c>
    </x:row>
    <x:row r="41">
      <x:c r="A41" s="109"/>
      <x:c r="B41" s="109"/>
      <x:c r="C41" s="110"/>
      <x:c r="D41" s="110"/>
      <x:c r="E41" s="110"/>
      <x:c r="F41" s="111" t="str">
        <x:f>IF(G41="Учесть",C41-D41-E41,"")</x:f>
      </x:c>
      <x:c r="G41" s="112" t="str">
        <x:f>IF(AND(A41="",B41="",COUNT(C41:E41)=0),"",IF(A41="","Ошибка: нужен ID",IF(COUNTIF($A$6:$A$105,A41)&gt;1,"Ошибка: повторный ID",IF(OR(B41="Ожидает",B41="Отменён"),"Исключён: "&amp;B41,IF(B41&lt;&gt;"Выполнен","Ошибка: статус",IF(COUNT(C41:E41)&lt;3,"Ошибка: заполните суммы",IF(OR(C41&lt;0,D41&lt;0,E41&lt;0,D41&gt;C41,E41&gt;C41-D41),"Ошибка: проверьте суммы","Учесть")))))))</x:f>
      </x:c>
      <x:c r="H41" s="113" t="str">
        <x:f>IF(G41="Учесть",COUNTIFS($F$6:$F$105,F41,$G$6:$G$105,"Учесть"),"")</x:f>
      </x:c>
    </x:row>
    <x:row r="42">
      <x:c r="A42" s="109"/>
      <x:c r="B42" s="109"/>
      <x:c r="C42" s="110"/>
      <x:c r="D42" s="110"/>
      <x:c r="E42" s="110"/>
      <x:c r="F42" s="111" t="str">
        <x:f>IF(G42="Учесть",C42-D42-E42,"")</x:f>
      </x:c>
      <x:c r="G42" s="112" t="str">
        <x:f>IF(AND(A42="",B42="",COUNT(C42:E42)=0),"",IF(A42="","Ошибка: нужен ID",IF(COUNTIF($A$6:$A$105,A42)&gt;1,"Ошибка: повторный ID",IF(OR(B42="Ожидает",B42="Отменён"),"Исключён: "&amp;B42,IF(B42&lt;&gt;"Выполнен","Ошибка: статус",IF(COUNT(C42:E42)&lt;3,"Ошибка: заполните суммы",IF(OR(C42&lt;0,D42&lt;0,E42&lt;0,D42&gt;C42,E42&gt;C42-D42),"Ошибка: проверьте суммы","Учесть")))))))</x:f>
      </x:c>
      <x:c r="H42" s="113" t="str">
        <x:f>IF(G42="Учесть",COUNTIFS($F$6:$F$105,F42,$G$6:$G$105,"Учесть"),"")</x:f>
      </x:c>
    </x:row>
    <x:row r="43">
      <x:c r="A43" s="109"/>
      <x:c r="B43" s="109"/>
      <x:c r="C43" s="110"/>
      <x:c r="D43" s="110"/>
      <x:c r="E43" s="110"/>
      <x:c r="F43" s="111" t="str">
        <x:f>IF(G43="Учесть",C43-D43-E43,"")</x:f>
      </x:c>
      <x:c r="G43" s="112" t="str">
        <x:f>IF(AND(A43="",B43="",COUNT(C43:E43)=0),"",IF(A43="","Ошибка: нужен ID",IF(COUNTIF($A$6:$A$105,A43)&gt;1,"Ошибка: повторный ID",IF(OR(B43="Ожидает",B43="Отменён"),"Исключён: "&amp;B43,IF(B43&lt;&gt;"Выполнен","Ошибка: статус",IF(COUNT(C43:E43)&lt;3,"Ошибка: заполните суммы",IF(OR(C43&lt;0,D43&lt;0,E43&lt;0,D43&gt;C43,E43&gt;C43-D43),"Ошибка: проверьте суммы","Учесть")))))))</x:f>
      </x:c>
      <x:c r="H43" s="113" t="str">
        <x:f>IF(G43="Учесть",COUNTIFS($F$6:$F$105,F43,$G$6:$G$105,"Учесть"),"")</x:f>
      </x:c>
    </x:row>
    <x:row r="44">
      <x:c r="A44" s="109"/>
      <x:c r="B44" s="109"/>
      <x:c r="C44" s="110"/>
      <x:c r="D44" s="110"/>
      <x:c r="E44" s="110"/>
      <x:c r="F44" s="111" t="str">
        <x:f>IF(G44="Учесть",C44-D44-E44,"")</x:f>
      </x:c>
      <x:c r="G44" s="112" t="str">
        <x:f>IF(AND(A44="",B44="",COUNT(C44:E44)=0),"",IF(A44="","Ошибка: нужен ID",IF(COUNTIF($A$6:$A$105,A44)&gt;1,"Ошибка: повторный ID",IF(OR(B44="Ожидает",B44="Отменён"),"Исключён: "&amp;B44,IF(B44&lt;&gt;"Выполнен","Ошибка: статус",IF(COUNT(C44:E44)&lt;3,"Ошибка: заполните суммы",IF(OR(C44&lt;0,D44&lt;0,E44&lt;0,D44&gt;C44,E44&gt;C44-D44),"Ошибка: проверьте суммы","Учесть")))))))</x:f>
      </x:c>
      <x:c r="H44" s="113" t="str">
        <x:f>IF(G44="Учесть",COUNTIFS($F$6:$F$105,F44,$G$6:$G$105,"Учесть"),"")</x:f>
      </x:c>
    </x:row>
    <x:row r="45">
      <x:c r="A45" s="109"/>
      <x:c r="B45" s="109"/>
      <x:c r="C45" s="110"/>
      <x:c r="D45" s="110"/>
      <x:c r="E45" s="110"/>
      <x:c r="F45" s="111" t="str">
        <x:f>IF(G45="Учесть",C45-D45-E45,"")</x:f>
      </x:c>
      <x:c r="G45" s="112" t="str">
        <x:f>IF(AND(A45="",B45="",COUNT(C45:E45)=0),"",IF(A45="","Ошибка: нужен ID",IF(COUNTIF($A$6:$A$105,A45)&gt;1,"Ошибка: повторный ID",IF(OR(B45="Ожидает",B45="Отменён"),"Исключён: "&amp;B45,IF(B45&lt;&gt;"Выполнен","Ошибка: статус",IF(COUNT(C45:E45)&lt;3,"Ошибка: заполните суммы",IF(OR(C45&lt;0,D45&lt;0,E45&lt;0,D45&gt;C45,E45&gt;C45-D45),"Ошибка: проверьте суммы","Учесть")))))))</x:f>
      </x:c>
      <x:c r="H45" s="113" t="str">
        <x:f>IF(G45="Учесть",COUNTIFS($F$6:$F$105,F45,$G$6:$G$105,"Учесть"),"")</x:f>
      </x:c>
    </x:row>
    <x:row r="46">
      <x:c r="A46" s="109"/>
      <x:c r="B46" s="109"/>
      <x:c r="C46" s="110"/>
      <x:c r="D46" s="110"/>
      <x:c r="E46" s="110"/>
      <x:c r="F46" s="111" t="str">
        <x:f>IF(G46="Учесть",C46-D46-E46,"")</x:f>
      </x:c>
      <x:c r="G46" s="112" t="str">
        <x:f>IF(AND(A46="",B46="",COUNT(C46:E46)=0),"",IF(A46="","Ошибка: нужен ID",IF(COUNTIF($A$6:$A$105,A46)&gt;1,"Ошибка: повторный ID",IF(OR(B46="Ожидает",B46="Отменён"),"Исключён: "&amp;B46,IF(B46&lt;&gt;"Выполнен","Ошибка: статус",IF(COUNT(C46:E46)&lt;3,"Ошибка: заполните суммы",IF(OR(C46&lt;0,D46&lt;0,E46&lt;0,D46&gt;C46,E46&gt;C46-D46),"Ошибка: проверьте суммы","Учесть")))))))</x:f>
      </x:c>
      <x:c r="H46" s="113" t="str">
        <x:f>IF(G46="Учесть",COUNTIFS($F$6:$F$105,F46,$G$6:$G$105,"Учесть"),"")</x:f>
      </x:c>
    </x:row>
    <x:row r="47">
      <x:c r="A47" s="109"/>
      <x:c r="B47" s="109"/>
      <x:c r="C47" s="110"/>
      <x:c r="D47" s="110"/>
      <x:c r="E47" s="110"/>
      <x:c r="F47" s="111" t="str">
        <x:f>IF(G47="Учесть",C47-D47-E47,"")</x:f>
      </x:c>
      <x:c r="G47" s="112" t="str">
        <x:f>IF(AND(A47="",B47="",COUNT(C47:E47)=0),"",IF(A47="","Ошибка: нужен ID",IF(COUNTIF($A$6:$A$105,A47)&gt;1,"Ошибка: повторный ID",IF(OR(B47="Ожидает",B47="Отменён"),"Исключён: "&amp;B47,IF(B47&lt;&gt;"Выполнен","Ошибка: статус",IF(COUNT(C47:E47)&lt;3,"Ошибка: заполните суммы",IF(OR(C47&lt;0,D47&lt;0,E47&lt;0,D47&gt;C47,E47&gt;C47-D47),"Ошибка: проверьте суммы","Учесть")))))))</x:f>
      </x:c>
      <x:c r="H47" s="113" t="str">
        <x:f>IF(G47="Учесть",COUNTIFS($F$6:$F$105,F47,$G$6:$G$105,"Учесть"),"")</x:f>
      </x:c>
    </x:row>
    <x:row r="48">
      <x:c r="A48" s="109"/>
      <x:c r="B48" s="109"/>
      <x:c r="C48" s="110"/>
      <x:c r="D48" s="110"/>
      <x:c r="E48" s="110"/>
      <x:c r="F48" s="111" t="str">
        <x:f>IF(G48="Учесть",C48-D48-E48,"")</x:f>
      </x:c>
      <x:c r="G48" s="112" t="str">
        <x:f>IF(AND(A48="",B48="",COUNT(C48:E48)=0),"",IF(A48="","Ошибка: нужен ID",IF(COUNTIF($A$6:$A$105,A48)&gt;1,"Ошибка: повторный ID",IF(OR(B48="Ожидает",B48="Отменён"),"Исключён: "&amp;B48,IF(B48&lt;&gt;"Выполнен","Ошибка: статус",IF(COUNT(C48:E48)&lt;3,"Ошибка: заполните суммы",IF(OR(C48&lt;0,D48&lt;0,E48&lt;0,D48&gt;C48,E48&gt;C48-D48),"Ошибка: проверьте суммы","Учесть")))))))</x:f>
      </x:c>
      <x:c r="H48" s="113" t="str">
        <x:f>IF(G48="Учесть",COUNTIFS($F$6:$F$105,F48,$G$6:$G$105,"Учесть"),"")</x:f>
      </x:c>
    </x:row>
    <x:row r="49">
      <x:c r="A49" s="109"/>
      <x:c r="B49" s="109"/>
      <x:c r="C49" s="110"/>
      <x:c r="D49" s="110"/>
      <x:c r="E49" s="110"/>
      <x:c r="F49" s="111" t="str">
        <x:f>IF(G49="Учесть",C49-D49-E49,"")</x:f>
      </x:c>
      <x:c r="G49" s="112" t="str">
        <x:f>IF(AND(A49="",B49="",COUNT(C49:E49)=0),"",IF(A49="","Ошибка: нужен ID",IF(COUNTIF($A$6:$A$105,A49)&gt;1,"Ошибка: повторный ID",IF(OR(B49="Ожидает",B49="Отменён"),"Исключён: "&amp;B49,IF(B49&lt;&gt;"Выполнен","Ошибка: статус",IF(COUNT(C49:E49)&lt;3,"Ошибка: заполните суммы",IF(OR(C49&lt;0,D49&lt;0,E49&lt;0,D49&gt;C49,E49&gt;C49-D49),"Ошибка: проверьте суммы","Учесть")))))))</x:f>
      </x:c>
      <x:c r="H49" s="113" t="str">
        <x:f>IF(G49="Учесть",COUNTIFS($F$6:$F$105,F49,$G$6:$G$105,"Учесть"),"")</x:f>
      </x:c>
    </x:row>
    <x:row r="50">
      <x:c r="A50" s="109"/>
      <x:c r="B50" s="109"/>
      <x:c r="C50" s="110"/>
      <x:c r="D50" s="110"/>
      <x:c r="E50" s="110"/>
      <x:c r="F50" s="111" t="str">
        <x:f>IF(G50="Учесть",C50-D50-E50,"")</x:f>
      </x:c>
      <x:c r="G50" s="112" t="str">
        <x:f>IF(AND(A50="",B50="",COUNT(C50:E50)=0),"",IF(A50="","Ошибка: нужен ID",IF(COUNTIF($A$6:$A$105,A50)&gt;1,"Ошибка: повторный ID",IF(OR(B50="Ожидает",B50="Отменён"),"Исключён: "&amp;B50,IF(B50&lt;&gt;"Выполнен","Ошибка: статус",IF(COUNT(C50:E50)&lt;3,"Ошибка: заполните суммы",IF(OR(C50&lt;0,D50&lt;0,E50&lt;0,D50&gt;C50,E50&gt;C50-D50),"Ошибка: проверьте суммы","Учесть")))))))</x:f>
      </x:c>
      <x:c r="H50" s="113" t="str">
        <x:f>IF(G50="Учесть",COUNTIFS($F$6:$F$105,F50,$G$6:$G$105,"Учесть"),"")</x:f>
      </x:c>
    </x:row>
    <x:row r="51">
      <x:c r="A51" s="109"/>
      <x:c r="B51" s="109"/>
      <x:c r="C51" s="110"/>
      <x:c r="D51" s="110"/>
      <x:c r="E51" s="110"/>
      <x:c r="F51" s="111" t="str">
        <x:f>IF(G51="Учесть",C51-D51-E51,"")</x:f>
      </x:c>
      <x:c r="G51" s="112" t="str">
        <x:f>IF(AND(A51="",B51="",COUNT(C51:E51)=0),"",IF(A51="","Ошибка: нужен ID",IF(COUNTIF($A$6:$A$105,A51)&gt;1,"Ошибка: повторный ID",IF(OR(B51="Ожидает",B51="Отменён"),"Исключён: "&amp;B51,IF(B51&lt;&gt;"Выполнен","Ошибка: статус",IF(COUNT(C51:E51)&lt;3,"Ошибка: заполните суммы",IF(OR(C51&lt;0,D51&lt;0,E51&lt;0,D51&gt;C51,E51&gt;C51-D51),"Ошибка: проверьте суммы","Учесть")))))))</x:f>
      </x:c>
      <x:c r="H51" s="113" t="str">
        <x:f>IF(G51="Учесть",COUNTIFS($F$6:$F$105,F51,$G$6:$G$105,"Учесть"),"")</x:f>
      </x:c>
    </x:row>
    <x:row r="52">
      <x:c r="A52" s="109"/>
      <x:c r="B52" s="109"/>
      <x:c r="C52" s="110"/>
      <x:c r="D52" s="110"/>
      <x:c r="E52" s="110"/>
      <x:c r="F52" s="111" t="str">
        <x:f>IF(G52="Учесть",C52-D52-E52,"")</x:f>
      </x:c>
      <x:c r="G52" s="112" t="str">
        <x:f>IF(AND(A52="",B52="",COUNT(C52:E52)=0),"",IF(A52="","Ошибка: нужен ID",IF(COUNTIF($A$6:$A$105,A52)&gt;1,"Ошибка: повторный ID",IF(OR(B52="Ожидает",B52="Отменён"),"Исключён: "&amp;B52,IF(B52&lt;&gt;"Выполнен","Ошибка: статус",IF(COUNT(C52:E52)&lt;3,"Ошибка: заполните суммы",IF(OR(C52&lt;0,D52&lt;0,E52&lt;0,D52&gt;C52,E52&gt;C52-D52),"Ошибка: проверьте суммы","Учесть")))))))</x:f>
      </x:c>
      <x:c r="H52" s="113" t="str">
        <x:f>IF(G52="Учесть",COUNTIFS($F$6:$F$105,F52,$G$6:$G$105,"Учесть"),"")</x:f>
      </x:c>
    </x:row>
    <x:row r="53">
      <x:c r="A53" s="109"/>
      <x:c r="B53" s="109"/>
      <x:c r="C53" s="110"/>
      <x:c r="D53" s="110"/>
      <x:c r="E53" s="110"/>
      <x:c r="F53" s="111" t="str">
        <x:f>IF(G53="Учесть",C53-D53-E53,"")</x:f>
      </x:c>
      <x:c r="G53" s="112" t="str">
        <x:f>IF(AND(A53="",B53="",COUNT(C53:E53)=0),"",IF(A53="","Ошибка: нужен ID",IF(COUNTIF($A$6:$A$105,A53)&gt;1,"Ошибка: повторный ID",IF(OR(B53="Ожидает",B53="Отменён"),"Исключён: "&amp;B53,IF(B53&lt;&gt;"Выполнен","Ошибка: статус",IF(COUNT(C53:E53)&lt;3,"Ошибка: заполните суммы",IF(OR(C53&lt;0,D53&lt;0,E53&lt;0,D53&gt;C53,E53&gt;C53-D53),"Ошибка: проверьте суммы","Учесть")))))))</x:f>
      </x:c>
      <x:c r="H53" s="113" t="str">
        <x:f>IF(G53="Учесть",COUNTIFS($F$6:$F$105,F53,$G$6:$G$105,"Учесть"),"")</x:f>
      </x:c>
    </x:row>
    <x:row r="54">
      <x:c r="A54" s="109"/>
      <x:c r="B54" s="109"/>
      <x:c r="C54" s="110"/>
      <x:c r="D54" s="110"/>
      <x:c r="E54" s="110"/>
      <x:c r="F54" s="111" t="str">
        <x:f>IF(G54="Учесть",C54-D54-E54,"")</x:f>
      </x:c>
      <x:c r="G54" s="112" t="str">
        <x:f>IF(AND(A54="",B54="",COUNT(C54:E54)=0),"",IF(A54="","Ошибка: нужен ID",IF(COUNTIF($A$6:$A$105,A54)&gt;1,"Ошибка: повторный ID",IF(OR(B54="Ожидает",B54="Отменён"),"Исключён: "&amp;B54,IF(B54&lt;&gt;"Выполнен","Ошибка: статус",IF(COUNT(C54:E54)&lt;3,"Ошибка: заполните суммы",IF(OR(C54&lt;0,D54&lt;0,E54&lt;0,D54&gt;C54,E54&gt;C54-D54),"Ошибка: проверьте суммы","Учесть")))))))</x:f>
      </x:c>
      <x:c r="H54" s="113" t="str">
        <x:f>IF(G54="Учесть",COUNTIFS($F$6:$F$105,F54,$G$6:$G$105,"Учесть"),"")</x:f>
      </x:c>
    </x:row>
    <x:row r="55">
      <x:c r="A55" s="109"/>
      <x:c r="B55" s="109"/>
      <x:c r="C55" s="110"/>
      <x:c r="D55" s="110"/>
      <x:c r="E55" s="110"/>
      <x:c r="F55" s="111" t="str">
        <x:f>IF(G55="Учесть",C55-D55-E55,"")</x:f>
      </x:c>
      <x:c r="G55" s="112" t="str">
        <x:f>IF(AND(A55="",B55="",COUNT(C55:E55)=0),"",IF(A55="","Ошибка: нужен ID",IF(COUNTIF($A$6:$A$105,A55)&gt;1,"Ошибка: повторный ID",IF(OR(B55="Ожидает",B55="Отменён"),"Исключён: "&amp;B55,IF(B55&lt;&gt;"Выполнен","Ошибка: статус",IF(COUNT(C55:E55)&lt;3,"Ошибка: заполните суммы",IF(OR(C55&lt;0,D55&lt;0,E55&lt;0,D55&gt;C55,E55&gt;C55-D55),"Ошибка: проверьте суммы","Учесть")))))))</x:f>
      </x:c>
      <x:c r="H55" s="113" t="str">
        <x:f>IF(G55="Учесть",COUNTIFS($F$6:$F$105,F55,$G$6:$G$105,"Учесть"),"")</x:f>
      </x:c>
    </x:row>
    <x:row r="56">
      <x:c r="A56" s="109"/>
      <x:c r="B56" s="109"/>
      <x:c r="C56" s="110"/>
      <x:c r="D56" s="110"/>
      <x:c r="E56" s="110"/>
      <x:c r="F56" s="111" t="str">
        <x:f>IF(G56="Учесть",C56-D56-E56,"")</x:f>
      </x:c>
      <x:c r="G56" s="112" t="str">
        <x:f>IF(AND(A56="",B56="",COUNT(C56:E56)=0),"",IF(A56="","Ошибка: нужен ID",IF(COUNTIF($A$6:$A$105,A56)&gt;1,"Ошибка: повторный ID",IF(OR(B56="Ожидает",B56="Отменён"),"Исключён: "&amp;B56,IF(B56&lt;&gt;"Выполнен","Ошибка: статус",IF(COUNT(C56:E56)&lt;3,"Ошибка: заполните суммы",IF(OR(C56&lt;0,D56&lt;0,E56&lt;0,D56&gt;C56,E56&gt;C56-D56),"Ошибка: проверьте суммы","Учесть")))))))</x:f>
      </x:c>
      <x:c r="H56" s="113" t="str">
        <x:f>IF(G56="Учесть",COUNTIFS($F$6:$F$105,F56,$G$6:$G$105,"Учесть"),"")</x:f>
      </x:c>
    </x:row>
    <x:row r="57">
      <x:c r="A57" s="109"/>
      <x:c r="B57" s="109"/>
      <x:c r="C57" s="110"/>
      <x:c r="D57" s="110"/>
      <x:c r="E57" s="110"/>
      <x:c r="F57" s="111" t="str">
        <x:f>IF(G57="Учесть",C57-D57-E57,"")</x:f>
      </x:c>
      <x:c r="G57" s="112" t="str">
        <x:f>IF(AND(A57="",B57="",COUNT(C57:E57)=0),"",IF(A57="","Ошибка: нужен ID",IF(COUNTIF($A$6:$A$105,A57)&gt;1,"Ошибка: повторный ID",IF(OR(B57="Ожидает",B57="Отменён"),"Исключён: "&amp;B57,IF(B57&lt;&gt;"Выполнен","Ошибка: статус",IF(COUNT(C57:E57)&lt;3,"Ошибка: заполните суммы",IF(OR(C57&lt;0,D57&lt;0,E57&lt;0,D57&gt;C57,E57&gt;C57-D57),"Ошибка: проверьте суммы","Учесть")))))))</x:f>
      </x:c>
      <x:c r="H57" s="113" t="str">
        <x:f>IF(G57="Учесть",COUNTIFS($F$6:$F$105,F57,$G$6:$G$105,"Учесть"),"")</x:f>
      </x:c>
    </x:row>
    <x:row r="58">
      <x:c r="A58" s="109"/>
      <x:c r="B58" s="109"/>
      <x:c r="C58" s="110"/>
      <x:c r="D58" s="110"/>
      <x:c r="E58" s="110"/>
      <x:c r="F58" s="111" t="str">
        <x:f>IF(G58="Учесть",C58-D58-E58,"")</x:f>
      </x:c>
      <x:c r="G58" s="112" t="str">
        <x:f>IF(AND(A58="",B58="",COUNT(C58:E58)=0),"",IF(A58="","Ошибка: нужен ID",IF(COUNTIF($A$6:$A$105,A58)&gt;1,"Ошибка: повторный ID",IF(OR(B58="Ожидает",B58="Отменён"),"Исключён: "&amp;B58,IF(B58&lt;&gt;"Выполнен","Ошибка: статус",IF(COUNT(C58:E58)&lt;3,"Ошибка: заполните суммы",IF(OR(C58&lt;0,D58&lt;0,E58&lt;0,D58&gt;C58,E58&gt;C58-D58),"Ошибка: проверьте суммы","Учесть")))))))</x:f>
      </x:c>
      <x:c r="H58" s="113" t="str">
        <x:f>IF(G58="Учесть",COUNTIFS($F$6:$F$105,F58,$G$6:$G$105,"Учесть"),"")</x:f>
      </x:c>
    </x:row>
    <x:row r="59">
      <x:c r="A59" s="109"/>
      <x:c r="B59" s="109"/>
      <x:c r="C59" s="110"/>
      <x:c r="D59" s="110"/>
      <x:c r="E59" s="110"/>
      <x:c r="F59" s="111" t="str">
        <x:f>IF(G59="Учесть",C59-D59-E59,"")</x:f>
      </x:c>
      <x:c r="G59" s="112" t="str">
        <x:f>IF(AND(A59="",B59="",COUNT(C59:E59)=0),"",IF(A59="","Ошибка: нужен ID",IF(COUNTIF($A$6:$A$105,A59)&gt;1,"Ошибка: повторный ID",IF(OR(B59="Ожидает",B59="Отменён"),"Исключён: "&amp;B59,IF(B59&lt;&gt;"Выполнен","Ошибка: статус",IF(COUNT(C59:E59)&lt;3,"Ошибка: заполните суммы",IF(OR(C59&lt;0,D59&lt;0,E59&lt;0,D59&gt;C59,E59&gt;C59-D59),"Ошибка: проверьте суммы","Учесть")))))))</x:f>
      </x:c>
      <x:c r="H59" s="113" t="str">
        <x:f>IF(G59="Учесть",COUNTIFS($F$6:$F$105,F59,$G$6:$G$105,"Учесть"),"")</x:f>
      </x:c>
    </x:row>
    <x:row r="60">
      <x:c r="A60" s="109"/>
      <x:c r="B60" s="109"/>
      <x:c r="C60" s="110"/>
      <x:c r="D60" s="110"/>
      <x:c r="E60" s="110"/>
      <x:c r="F60" s="111" t="str">
        <x:f>IF(G60="Учесть",C60-D60-E60,"")</x:f>
      </x:c>
      <x:c r="G60" s="112" t="str">
        <x:f>IF(AND(A60="",B60="",COUNT(C60:E60)=0),"",IF(A60="","Ошибка: нужен ID",IF(COUNTIF($A$6:$A$105,A60)&gt;1,"Ошибка: повторный ID",IF(OR(B60="Ожидает",B60="Отменён"),"Исключён: "&amp;B60,IF(B60&lt;&gt;"Выполнен","Ошибка: статус",IF(COUNT(C60:E60)&lt;3,"Ошибка: заполните суммы",IF(OR(C60&lt;0,D60&lt;0,E60&lt;0,D60&gt;C60,E60&gt;C60-D60),"Ошибка: проверьте суммы","Учесть")))))))</x:f>
      </x:c>
      <x:c r="H60" s="113" t="str">
        <x:f>IF(G60="Учесть",COUNTIFS($F$6:$F$105,F60,$G$6:$G$105,"Учесть"),"")</x:f>
      </x:c>
    </x:row>
    <x:row r="61">
      <x:c r="A61" s="109"/>
      <x:c r="B61" s="109"/>
      <x:c r="C61" s="110"/>
      <x:c r="D61" s="110"/>
      <x:c r="E61" s="110"/>
      <x:c r="F61" s="111" t="str">
        <x:f>IF(G61="Учесть",C61-D61-E61,"")</x:f>
      </x:c>
      <x:c r="G61" s="112" t="str">
        <x:f>IF(AND(A61="",B61="",COUNT(C61:E61)=0),"",IF(A61="","Ошибка: нужен ID",IF(COUNTIF($A$6:$A$105,A61)&gt;1,"Ошибка: повторный ID",IF(OR(B61="Ожидает",B61="Отменён"),"Исключён: "&amp;B61,IF(B61&lt;&gt;"Выполнен","Ошибка: статус",IF(COUNT(C61:E61)&lt;3,"Ошибка: заполните суммы",IF(OR(C61&lt;0,D61&lt;0,E61&lt;0,D61&gt;C61,E61&gt;C61-D61),"Ошибка: проверьте суммы","Учесть")))))))</x:f>
      </x:c>
      <x:c r="H61" s="113" t="str">
        <x:f>IF(G61="Учесть",COUNTIFS($F$6:$F$105,F61,$G$6:$G$105,"Учесть"),"")</x:f>
      </x:c>
    </x:row>
    <x:row r="62">
      <x:c r="A62" s="109"/>
      <x:c r="B62" s="109"/>
      <x:c r="C62" s="110"/>
      <x:c r="D62" s="110"/>
      <x:c r="E62" s="110"/>
      <x:c r="F62" s="111" t="str">
        <x:f>IF(G62="Учесть",C62-D62-E62,"")</x:f>
      </x:c>
      <x:c r="G62" s="112" t="str">
        <x:f>IF(AND(A62="",B62="",COUNT(C62:E62)=0),"",IF(A62="","Ошибка: нужен ID",IF(COUNTIF($A$6:$A$105,A62)&gt;1,"Ошибка: повторный ID",IF(OR(B62="Ожидает",B62="Отменён"),"Исключён: "&amp;B62,IF(B62&lt;&gt;"Выполнен","Ошибка: статус",IF(COUNT(C62:E62)&lt;3,"Ошибка: заполните суммы",IF(OR(C62&lt;0,D62&lt;0,E62&lt;0,D62&gt;C62,E62&gt;C62-D62),"Ошибка: проверьте суммы","Учесть")))))))</x:f>
      </x:c>
      <x:c r="H62" s="113" t="str">
        <x:f>IF(G62="Учесть",COUNTIFS($F$6:$F$105,F62,$G$6:$G$105,"Учесть"),"")</x:f>
      </x:c>
    </x:row>
    <x:row r="63">
      <x:c r="A63" s="109"/>
      <x:c r="B63" s="109"/>
      <x:c r="C63" s="110"/>
      <x:c r="D63" s="110"/>
      <x:c r="E63" s="110"/>
      <x:c r="F63" s="111" t="str">
        <x:f>IF(G63="Учесть",C63-D63-E63,"")</x:f>
      </x:c>
      <x:c r="G63" s="112" t="str">
        <x:f>IF(AND(A63="",B63="",COUNT(C63:E63)=0),"",IF(A63="","Ошибка: нужен ID",IF(COUNTIF($A$6:$A$105,A63)&gt;1,"Ошибка: повторный ID",IF(OR(B63="Ожидает",B63="Отменён"),"Исключён: "&amp;B63,IF(B63&lt;&gt;"Выполнен","Ошибка: статус",IF(COUNT(C63:E63)&lt;3,"Ошибка: заполните суммы",IF(OR(C63&lt;0,D63&lt;0,E63&lt;0,D63&gt;C63,E63&gt;C63-D63),"Ошибка: проверьте суммы","Учесть")))))))</x:f>
      </x:c>
      <x:c r="H63" s="113" t="str">
        <x:f>IF(G63="Учесть",COUNTIFS($F$6:$F$105,F63,$G$6:$G$105,"Учесть"),"")</x:f>
      </x:c>
    </x:row>
    <x:row r="64">
      <x:c r="A64" s="109"/>
      <x:c r="B64" s="109"/>
      <x:c r="C64" s="110"/>
      <x:c r="D64" s="110"/>
      <x:c r="E64" s="110"/>
      <x:c r="F64" s="111" t="str">
        <x:f>IF(G64="Учесть",C64-D64-E64,"")</x:f>
      </x:c>
      <x:c r="G64" s="112" t="str">
        <x:f>IF(AND(A64="",B64="",COUNT(C64:E64)=0),"",IF(A64="","Ошибка: нужен ID",IF(COUNTIF($A$6:$A$105,A64)&gt;1,"Ошибка: повторный ID",IF(OR(B64="Ожидает",B64="Отменён"),"Исключён: "&amp;B64,IF(B64&lt;&gt;"Выполнен","Ошибка: статус",IF(COUNT(C64:E64)&lt;3,"Ошибка: заполните суммы",IF(OR(C64&lt;0,D64&lt;0,E64&lt;0,D64&gt;C64,E64&gt;C64-D64),"Ошибка: проверьте суммы","Учесть")))))))</x:f>
      </x:c>
      <x:c r="H64" s="113" t="str">
        <x:f>IF(G64="Учесть",COUNTIFS($F$6:$F$105,F64,$G$6:$G$105,"Учесть"),"")</x:f>
      </x:c>
    </x:row>
    <x:row r="65">
      <x:c r="A65" s="109"/>
      <x:c r="B65" s="109"/>
      <x:c r="C65" s="110"/>
      <x:c r="D65" s="110"/>
      <x:c r="E65" s="110"/>
      <x:c r="F65" s="111" t="str">
        <x:f>IF(G65="Учесть",C65-D65-E65,"")</x:f>
      </x:c>
      <x:c r="G65" s="112" t="str">
        <x:f>IF(AND(A65="",B65="",COUNT(C65:E65)=0),"",IF(A65="","Ошибка: нужен ID",IF(COUNTIF($A$6:$A$105,A65)&gt;1,"Ошибка: повторный ID",IF(OR(B65="Ожидает",B65="Отменён"),"Исключён: "&amp;B65,IF(B65&lt;&gt;"Выполнен","Ошибка: статус",IF(COUNT(C65:E65)&lt;3,"Ошибка: заполните суммы",IF(OR(C65&lt;0,D65&lt;0,E65&lt;0,D65&gt;C65,E65&gt;C65-D65),"Ошибка: проверьте суммы","Учесть")))))))</x:f>
      </x:c>
      <x:c r="H65" s="113" t="str">
        <x:f>IF(G65="Учесть",COUNTIFS($F$6:$F$105,F65,$G$6:$G$105,"Учесть"),"")</x:f>
      </x:c>
    </x:row>
    <x:row r="66">
      <x:c r="A66" s="109"/>
      <x:c r="B66" s="109"/>
      <x:c r="C66" s="110"/>
      <x:c r="D66" s="110"/>
      <x:c r="E66" s="110"/>
      <x:c r="F66" s="111" t="str">
        <x:f>IF(G66="Учесть",C66-D66-E66,"")</x:f>
      </x:c>
      <x:c r="G66" s="112" t="str">
        <x:f>IF(AND(A66="",B66="",COUNT(C66:E66)=0),"",IF(A66="","Ошибка: нужен ID",IF(COUNTIF($A$6:$A$105,A66)&gt;1,"Ошибка: повторный ID",IF(OR(B66="Ожидает",B66="Отменён"),"Исключён: "&amp;B66,IF(B66&lt;&gt;"Выполнен","Ошибка: статус",IF(COUNT(C66:E66)&lt;3,"Ошибка: заполните суммы",IF(OR(C66&lt;0,D66&lt;0,E66&lt;0,D66&gt;C66,E66&gt;C66-D66),"Ошибка: проверьте суммы","Учесть")))))))</x:f>
      </x:c>
      <x:c r="H66" s="113" t="str">
        <x:f>IF(G66="Учесть",COUNTIFS($F$6:$F$105,F66,$G$6:$G$105,"Учесть"),"")</x:f>
      </x:c>
    </x:row>
    <x:row r="67">
      <x:c r="A67" s="109"/>
      <x:c r="B67" s="109"/>
      <x:c r="C67" s="110"/>
      <x:c r="D67" s="110"/>
      <x:c r="E67" s="110"/>
      <x:c r="F67" s="111" t="str">
        <x:f>IF(G67="Учесть",C67-D67-E67,"")</x:f>
      </x:c>
      <x:c r="G67" s="112" t="str">
        <x:f>IF(AND(A67="",B67="",COUNT(C67:E67)=0),"",IF(A67="","Ошибка: нужен ID",IF(COUNTIF($A$6:$A$105,A67)&gt;1,"Ошибка: повторный ID",IF(OR(B67="Ожидает",B67="Отменён"),"Исключён: "&amp;B67,IF(B67&lt;&gt;"Выполнен","Ошибка: статус",IF(COUNT(C67:E67)&lt;3,"Ошибка: заполните суммы",IF(OR(C67&lt;0,D67&lt;0,E67&lt;0,D67&gt;C67,E67&gt;C67-D67),"Ошибка: проверьте суммы","Учесть")))))))</x:f>
      </x:c>
      <x:c r="H67" s="113" t="str">
        <x:f>IF(G67="Учесть",COUNTIFS($F$6:$F$105,F67,$G$6:$G$105,"Учесть"),"")</x:f>
      </x:c>
    </x:row>
    <x:row r="68">
      <x:c r="A68" s="109"/>
      <x:c r="B68" s="109"/>
      <x:c r="C68" s="110"/>
      <x:c r="D68" s="110"/>
      <x:c r="E68" s="110"/>
      <x:c r="F68" s="111" t="str">
        <x:f>IF(G68="Учесть",C68-D68-E68,"")</x:f>
      </x:c>
      <x:c r="G68" s="112" t="str">
        <x:f>IF(AND(A68="",B68="",COUNT(C68:E68)=0),"",IF(A68="","Ошибка: нужен ID",IF(COUNTIF($A$6:$A$105,A68)&gt;1,"Ошибка: повторный ID",IF(OR(B68="Ожидает",B68="Отменён"),"Исключён: "&amp;B68,IF(B68&lt;&gt;"Выполнен","Ошибка: статус",IF(COUNT(C68:E68)&lt;3,"Ошибка: заполните суммы",IF(OR(C68&lt;0,D68&lt;0,E68&lt;0,D68&gt;C68,E68&gt;C68-D68),"Ошибка: проверьте суммы","Учесть")))))))</x:f>
      </x:c>
      <x:c r="H68" s="113" t="str">
        <x:f>IF(G68="Учесть",COUNTIFS($F$6:$F$105,F68,$G$6:$G$105,"Учесть"),"")</x:f>
      </x:c>
    </x:row>
    <x:row r="69">
      <x:c r="A69" s="109"/>
      <x:c r="B69" s="109"/>
      <x:c r="C69" s="110"/>
      <x:c r="D69" s="110"/>
      <x:c r="E69" s="110"/>
      <x:c r="F69" s="111" t="str">
        <x:f>IF(G69="Учесть",C69-D69-E69,"")</x:f>
      </x:c>
      <x:c r="G69" s="112" t="str">
        <x:f>IF(AND(A69="",B69="",COUNT(C69:E69)=0),"",IF(A69="","Ошибка: нужен ID",IF(COUNTIF($A$6:$A$105,A69)&gt;1,"Ошибка: повторный ID",IF(OR(B69="Ожидает",B69="Отменён"),"Исключён: "&amp;B69,IF(B69&lt;&gt;"Выполнен","Ошибка: статус",IF(COUNT(C69:E69)&lt;3,"Ошибка: заполните суммы",IF(OR(C69&lt;0,D69&lt;0,E69&lt;0,D69&gt;C69,E69&gt;C69-D69),"Ошибка: проверьте суммы","Учесть")))))))</x:f>
      </x:c>
      <x:c r="H69" s="113" t="str">
        <x:f>IF(G69="Учесть",COUNTIFS($F$6:$F$105,F69,$G$6:$G$105,"Учесть"),"")</x:f>
      </x:c>
    </x:row>
    <x:row r="70">
      <x:c r="A70" s="109"/>
      <x:c r="B70" s="109"/>
      <x:c r="C70" s="110"/>
      <x:c r="D70" s="110"/>
      <x:c r="E70" s="110"/>
      <x:c r="F70" s="111" t="str">
        <x:f>IF(G70="Учесть",C70-D70-E70,"")</x:f>
      </x:c>
      <x:c r="G70" s="112" t="str">
        <x:f>IF(AND(A70="",B70="",COUNT(C70:E70)=0),"",IF(A70="","Ошибка: нужен ID",IF(COUNTIF($A$6:$A$105,A70)&gt;1,"Ошибка: повторный ID",IF(OR(B70="Ожидает",B70="Отменён"),"Исключён: "&amp;B70,IF(B70&lt;&gt;"Выполнен","Ошибка: статус",IF(COUNT(C70:E70)&lt;3,"Ошибка: заполните суммы",IF(OR(C70&lt;0,D70&lt;0,E70&lt;0,D70&gt;C70,E70&gt;C70-D70),"Ошибка: проверьте суммы","Учесть")))))))</x:f>
      </x:c>
      <x:c r="H70" s="113" t="str">
        <x:f>IF(G70="Учесть",COUNTIFS($F$6:$F$105,F70,$G$6:$G$105,"Учесть"),"")</x:f>
      </x:c>
    </x:row>
    <x:row r="71">
      <x:c r="A71" s="109"/>
      <x:c r="B71" s="109"/>
      <x:c r="C71" s="110"/>
      <x:c r="D71" s="110"/>
      <x:c r="E71" s="110"/>
      <x:c r="F71" s="111" t="str">
        <x:f>IF(G71="Учесть",C71-D71-E71,"")</x:f>
      </x:c>
      <x:c r="G71" s="112" t="str">
        <x:f>IF(AND(A71="",B71="",COUNT(C71:E71)=0),"",IF(A71="","Ошибка: нужен ID",IF(COUNTIF($A$6:$A$105,A71)&gt;1,"Ошибка: повторный ID",IF(OR(B71="Ожидает",B71="Отменён"),"Исключён: "&amp;B71,IF(B71&lt;&gt;"Выполнен","Ошибка: статус",IF(COUNT(C71:E71)&lt;3,"Ошибка: заполните суммы",IF(OR(C71&lt;0,D71&lt;0,E71&lt;0,D71&gt;C71,E71&gt;C71-D71),"Ошибка: проверьте суммы","Учесть")))))))</x:f>
      </x:c>
      <x:c r="H71" s="113" t="str">
        <x:f>IF(G71="Учесть",COUNTIFS($F$6:$F$105,F71,$G$6:$G$105,"Учесть"),"")</x:f>
      </x:c>
    </x:row>
    <x:row r="72">
      <x:c r="A72" s="109"/>
      <x:c r="B72" s="109"/>
      <x:c r="C72" s="110"/>
      <x:c r="D72" s="110"/>
      <x:c r="E72" s="110"/>
      <x:c r="F72" s="111" t="str">
        <x:f>IF(G72="Учесть",C72-D72-E72,"")</x:f>
      </x:c>
      <x:c r="G72" s="112" t="str">
        <x:f>IF(AND(A72="",B72="",COUNT(C72:E72)=0),"",IF(A72="","Ошибка: нужен ID",IF(COUNTIF($A$6:$A$105,A72)&gt;1,"Ошибка: повторный ID",IF(OR(B72="Ожидает",B72="Отменён"),"Исключён: "&amp;B72,IF(B72&lt;&gt;"Выполнен","Ошибка: статус",IF(COUNT(C72:E72)&lt;3,"Ошибка: заполните суммы",IF(OR(C72&lt;0,D72&lt;0,E72&lt;0,D72&gt;C72,E72&gt;C72-D72),"Ошибка: проверьте суммы","Учесть")))))))</x:f>
      </x:c>
      <x:c r="H72" s="113" t="str">
        <x:f>IF(G72="Учесть",COUNTIFS($F$6:$F$105,F72,$G$6:$G$105,"Учесть"),"")</x:f>
      </x:c>
    </x:row>
    <x:row r="73">
      <x:c r="A73" s="109"/>
      <x:c r="B73" s="109"/>
      <x:c r="C73" s="110"/>
      <x:c r="D73" s="110"/>
      <x:c r="E73" s="110"/>
      <x:c r="F73" s="111" t="str">
        <x:f>IF(G73="Учесть",C73-D73-E73,"")</x:f>
      </x:c>
      <x:c r="G73" s="112" t="str">
        <x:f>IF(AND(A73="",B73="",COUNT(C73:E73)=0),"",IF(A73="","Ошибка: нужен ID",IF(COUNTIF($A$6:$A$105,A73)&gt;1,"Ошибка: повторный ID",IF(OR(B73="Ожидает",B73="Отменён"),"Исключён: "&amp;B73,IF(B73&lt;&gt;"Выполнен","Ошибка: статус",IF(COUNT(C73:E73)&lt;3,"Ошибка: заполните суммы",IF(OR(C73&lt;0,D73&lt;0,E73&lt;0,D73&gt;C73,E73&gt;C73-D73),"Ошибка: проверьте суммы","Учесть")))))))</x:f>
      </x:c>
      <x:c r="H73" s="113" t="str">
        <x:f>IF(G73="Учесть",COUNTIFS($F$6:$F$105,F73,$G$6:$G$105,"Учесть"),"")</x:f>
      </x:c>
    </x:row>
    <x:row r="74">
      <x:c r="A74" s="109"/>
      <x:c r="B74" s="109"/>
      <x:c r="C74" s="110"/>
      <x:c r="D74" s="110"/>
      <x:c r="E74" s="110"/>
      <x:c r="F74" s="111" t="str">
        <x:f>IF(G74="Учесть",C74-D74-E74,"")</x:f>
      </x:c>
      <x:c r="G74" s="112" t="str">
        <x:f>IF(AND(A74="",B74="",COUNT(C74:E74)=0),"",IF(A74="","Ошибка: нужен ID",IF(COUNTIF($A$6:$A$105,A74)&gt;1,"Ошибка: повторный ID",IF(OR(B74="Ожидает",B74="Отменён"),"Исключён: "&amp;B74,IF(B74&lt;&gt;"Выполнен","Ошибка: статус",IF(COUNT(C74:E74)&lt;3,"Ошибка: заполните суммы",IF(OR(C74&lt;0,D74&lt;0,E74&lt;0,D74&gt;C74,E74&gt;C74-D74),"Ошибка: проверьте суммы","Учесть")))))))</x:f>
      </x:c>
      <x:c r="H74" s="113" t="str">
        <x:f>IF(G74="Учесть",COUNTIFS($F$6:$F$105,F74,$G$6:$G$105,"Учесть"),"")</x:f>
      </x:c>
    </x:row>
    <x:row r="75">
      <x:c r="A75" s="109"/>
      <x:c r="B75" s="109"/>
      <x:c r="C75" s="110"/>
      <x:c r="D75" s="110"/>
      <x:c r="E75" s="110"/>
      <x:c r="F75" s="111" t="str">
        <x:f>IF(G75="Учесть",C75-D75-E75,"")</x:f>
      </x:c>
      <x:c r="G75" s="112" t="str">
        <x:f>IF(AND(A75="",B75="",COUNT(C75:E75)=0),"",IF(A75="","Ошибка: нужен ID",IF(COUNTIF($A$6:$A$105,A75)&gt;1,"Ошибка: повторный ID",IF(OR(B75="Ожидает",B75="Отменён"),"Исключён: "&amp;B75,IF(B75&lt;&gt;"Выполнен","Ошибка: статус",IF(COUNT(C75:E75)&lt;3,"Ошибка: заполните суммы",IF(OR(C75&lt;0,D75&lt;0,E75&lt;0,D75&gt;C75,E75&gt;C75-D75),"Ошибка: проверьте суммы","Учесть")))))))</x:f>
      </x:c>
      <x:c r="H75" s="113" t="str">
        <x:f>IF(G75="Учесть",COUNTIFS($F$6:$F$105,F75,$G$6:$G$105,"Учесть"),"")</x:f>
      </x:c>
    </x:row>
    <x:row r="76">
      <x:c r="A76" s="109"/>
      <x:c r="B76" s="109"/>
      <x:c r="C76" s="110"/>
      <x:c r="D76" s="110"/>
      <x:c r="E76" s="110"/>
      <x:c r="F76" s="111" t="str">
        <x:f>IF(G76="Учесть",C76-D76-E76,"")</x:f>
      </x:c>
      <x:c r="G76" s="112" t="str">
        <x:f>IF(AND(A76="",B76="",COUNT(C76:E76)=0),"",IF(A76="","Ошибка: нужен ID",IF(COUNTIF($A$6:$A$105,A76)&gt;1,"Ошибка: повторный ID",IF(OR(B76="Ожидает",B76="Отменён"),"Исключён: "&amp;B76,IF(B76&lt;&gt;"Выполнен","Ошибка: статус",IF(COUNT(C76:E76)&lt;3,"Ошибка: заполните суммы",IF(OR(C76&lt;0,D76&lt;0,E76&lt;0,D76&gt;C76,E76&gt;C76-D76),"Ошибка: проверьте суммы","Учесть")))))))</x:f>
      </x:c>
      <x:c r="H76" s="113" t="str">
        <x:f>IF(G76="Учесть",COUNTIFS($F$6:$F$105,F76,$G$6:$G$105,"Учесть"),"")</x:f>
      </x:c>
    </x:row>
    <x:row r="77">
      <x:c r="A77" s="109"/>
      <x:c r="B77" s="109"/>
      <x:c r="C77" s="110"/>
      <x:c r="D77" s="110"/>
      <x:c r="E77" s="110"/>
      <x:c r="F77" s="111" t="str">
        <x:f>IF(G77="Учесть",C77-D77-E77,"")</x:f>
      </x:c>
      <x:c r="G77" s="112" t="str">
        <x:f>IF(AND(A77="",B77="",COUNT(C77:E77)=0),"",IF(A77="","Ошибка: нужен ID",IF(COUNTIF($A$6:$A$105,A77)&gt;1,"Ошибка: повторный ID",IF(OR(B77="Ожидает",B77="Отменён"),"Исключён: "&amp;B77,IF(B77&lt;&gt;"Выполнен","Ошибка: статус",IF(COUNT(C77:E77)&lt;3,"Ошибка: заполните суммы",IF(OR(C77&lt;0,D77&lt;0,E77&lt;0,D77&gt;C77,E77&gt;C77-D77),"Ошибка: проверьте суммы","Учесть")))))))</x:f>
      </x:c>
      <x:c r="H77" s="113" t="str">
        <x:f>IF(G77="Учесть",COUNTIFS($F$6:$F$105,F77,$G$6:$G$105,"Учесть"),"")</x:f>
      </x:c>
    </x:row>
    <x:row r="78">
      <x:c r="A78" s="109"/>
      <x:c r="B78" s="109"/>
      <x:c r="C78" s="110"/>
      <x:c r="D78" s="110"/>
      <x:c r="E78" s="110"/>
      <x:c r="F78" s="111" t="str">
        <x:f>IF(G78="Учесть",C78-D78-E78,"")</x:f>
      </x:c>
      <x:c r="G78" s="112" t="str">
        <x:f>IF(AND(A78="",B78="",COUNT(C78:E78)=0),"",IF(A78="","Ошибка: нужен ID",IF(COUNTIF($A$6:$A$105,A78)&gt;1,"Ошибка: повторный ID",IF(OR(B78="Ожидает",B78="Отменён"),"Исключён: "&amp;B78,IF(B78&lt;&gt;"Выполнен","Ошибка: статус",IF(COUNT(C78:E78)&lt;3,"Ошибка: заполните суммы",IF(OR(C78&lt;0,D78&lt;0,E78&lt;0,D78&gt;C78,E78&gt;C78-D78),"Ошибка: проверьте суммы","Учесть")))))))</x:f>
      </x:c>
      <x:c r="H78" s="113" t="str">
        <x:f>IF(G78="Учесть",COUNTIFS($F$6:$F$105,F78,$G$6:$G$105,"Учесть"),"")</x:f>
      </x:c>
    </x:row>
    <x:row r="79">
      <x:c r="A79" s="109"/>
      <x:c r="B79" s="109"/>
      <x:c r="C79" s="110"/>
      <x:c r="D79" s="110"/>
      <x:c r="E79" s="110"/>
      <x:c r="F79" s="111" t="str">
        <x:f>IF(G79="Учесть",C79-D79-E79,"")</x:f>
      </x:c>
      <x:c r="G79" s="112" t="str">
        <x:f>IF(AND(A79="",B79="",COUNT(C79:E79)=0),"",IF(A79="","Ошибка: нужен ID",IF(COUNTIF($A$6:$A$105,A79)&gt;1,"Ошибка: повторный ID",IF(OR(B79="Ожидает",B79="Отменён"),"Исключён: "&amp;B79,IF(B79&lt;&gt;"Выполнен","Ошибка: статус",IF(COUNT(C79:E79)&lt;3,"Ошибка: заполните суммы",IF(OR(C79&lt;0,D79&lt;0,E79&lt;0,D79&gt;C79,E79&gt;C79-D79),"Ошибка: проверьте суммы","Учесть")))))))</x:f>
      </x:c>
      <x:c r="H79" s="113" t="str">
        <x:f>IF(G79="Учесть",COUNTIFS($F$6:$F$105,F79,$G$6:$G$105,"Учесть"),"")</x:f>
      </x:c>
    </x:row>
    <x:row r="80">
      <x:c r="A80" s="109"/>
      <x:c r="B80" s="109"/>
      <x:c r="C80" s="110"/>
      <x:c r="D80" s="110"/>
      <x:c r="E80" s="110"/>
      <x:c r="F80" s="111" t="str">
        <x:f>IF(G80="Учесть",C80-D80-E80,"")</x:f>
      </x:c>
      <x:c r="G80" s="112" t="str">
        <x:f>IF(AND(A80="",B80="",COUNT(C80:E80)=0),"",IF(A80="","Ошибка: нужен ID",IF(COUNTIF($A$6:$A$105,A80)&gt;1,"Ошибка: повторный ID",IF(OR(B80="Ожидает",B80="Отменён"),"Исключён: "&amp;B80,IF(B80&lt;&gt;"Выполнен","Ошибка: статус",IF(COUNT(C80:E80)&lt;3,"Ошибка: заполните суммы",IF(OR(C80&lt;0,D80&lt;0,E80&lt;0,D80&gt;C80,E80&gt;C80-D80),"Ошибка: проверьте суммы","Учесть")))))))</x:f>
      </x:c>
      <x:c r="H80" s="113" t="str">
        <x:f>IF(G80="Учесть",COUNTIFS($F$6:$F$105,F80,$G$6:$G$105,"Учесть"),"")</x:f>
      </x:c>
    </x:row>
    <x:row r="81">
      <x:c r="A81" s="109"/>
      <x:c r="B81" s="109"/>
      <x:c r="C81" s="110"/>
      <x:c r="D81" s="110"/>
      <x:c r="E81" s="110"/>
      <x:c r="F81" s="111" t="str">
        <x:f>IF(G81="Учесть",C81-D81-E81,"")</x:f>
      </x:c>
      <x:c r="G81" s="112" t="str">
        <x:f>IF(AND(A81="",B81="",COUNT(C81:E81)=0),"",IF(A81="","Ошибка: нужен ID",IF(COUNTIF($A$6:$A$105,A81)&gt;1,"Ошибка: повторный ID",IF(OR(B81="Ожидает",B81="Отменён"),"Исключён: "&amp;B81,IF(B81&lt;&gt;"Выполнен","Ошибка: статус",IF(COUNT(C81:E81)&lt;3,"Ошибка: заполните суммы",IF(OR(C81&lt;0,D81&lt;0,E81&lt;0,D81&gt;C81,E81&gt;C81-D81),"Ошибка: проверьте суммы","Учесть")))))))</x:f>
      </x:c>
      <x:c r="H81" s="113" t="str">
        <x:f>IF(G81="Учесть",COUNTIFS($F$6:$F$105,F81,$G$6:$G$105,"Учесть"),"")</x:f>
      </x:c>
    </x:row>
    <x:row r="82">
      <x:c r="A82" s="109"/>
      <x:c r="B82" s="109"/>
      <x:c r="C82" s="110"/>
      <x:c r="D82" s="110"/>
      <x:c r="E82" s="110"/>
      <x:c r="F82" s="111" t="str">
        <x:f>IF(G82="Учесть",C82-D82-E82,"")</x:f>
      </x:c>
      <x:c r="G82" s="112" t="str">
        <x:f>IF(AND(A82="",B82="",COUNT(C82:E82)=0),"",IF(A82="","Ошибка: нужен ID",IF(COUNTIF($A$6:$A$105,A82)&gt;1,"Ошибка: повторный ID",IF(OR(B82="Ожидает",B82="Отменён"),"Исключён: "&amp;B82,IF(B82&lt;&gt;"Выполнен","Ошибка: статус",IF(COUNT(C82:E82)&lt;3,"Ошибка: заполните суммы",IF(OR(C82&lt;0,D82&lt;0,E82&lt;0,D82&gt;C82,E82&gt;C82-D82),"Ошибка: проверьте суммы","Учесть")))))))</x:f>
      </x:c>
      <x:c r="H82" s="113" t="str">
        <x:f>IF(G82="Учесть",COUNTIFS($F$6:$F$105,F82,$G$6:$G$105,"Учесть"),"")</x:f>
      </x:c>
    </x:row>
    <x:row r="83">
      <x:c r="A83" s="109"/>
      <x:c r="B83" s="109"/>
      <x:c r="C83" s="110"/>
      <x:c r="D83" s="110"/>
      <x:c r="E83" s="110"/>
      <x:c r="F83" s="111" t="str">
        <x:f>IF(G83="Учесть",C83-D83-E83,"")</x:f>
      </x:c>
      <x:c r="G83" s="112" t="str">
        <x:f>IF(AND(A83="",B83="",COUNT(C83:E83)=0),"",IF(A83="","Ошибка: нужен ID",IF(COUNTIF($A$6:$A$105,A83)&gt;1,"Ошибка: повторный ID",IF(OR(B83="Ожидает",B83="Отменён"),"Исключён: "&amp;B83,IF(B83&lt;&gt;"Выполнен","Ошибка: статус",IF(COUNT(C83:E83)&lt;3,"Ошибка: заполните суммы",IF(OR(C83&lt;0,D83&lt;0,E83&lt;0,D83&gt;C83,E83&gt;C83-D83),"Ошибка: проверьте суммы","Учесть")))))))</x:f>
      </x:c>
      <x:c r="H83" s="113" t="str">
        <x:f>IF(G83="Учесть",COUNTIFS($F$6:$F$105,F83,$G$6:$G$105,"Учесть"),"")</x:f>
      </x:c>
    </x:row>
    <x:row r="84">
      <x:c r="A84" s="109"/>
      <x:c r="B84" s="109"/>
      <x:c r="C84" s="110"/>
      <x:c r="D84" s="110"/>
      <x:c r="E84" s="110"/>
      <x:c r="F84" s="111" t="str">
        <x:f>IF(G84="Учесть",C84-D84-E84,"")</x:f>
      </x:c>
      <x:c r="G84" s="112" t="str">
        <x:f>IF(AND(A84="",B84="",COUNT(C84:E84)=0),"",IF(A84="","Ошибка: нужен ID",IF(COUNTIF($A$6:$A$105,A84)&gt;1,"Ошибка: повторный ID",IF(OR(B84="Ожидает",B84="Отменён"),"Исключён: "&amp;B84,IF(B84&lt;&gt;"Выполнен","Ошибка: статус",IF(COUNT(C84:E84)&lt;3,"Ошибка: заполните суммы",IF(OR(C84&lt;0,D84&lt;0,E84&lt;0,D84&gt;C84,E84&gt;C84-D84),"Ошибка: проверьте суммы","Учесть")))))))</x:f>
      </x:c>
      <x:c r="H84" s="113" t="str">
        <x:f>IF(G84="Учесть",COUNTIFS($F$6:$F$105,F84,$G$6:$G$105,"Учесть"),"")</x:f>
      </x:c>
    </x:row>
    <x:row r="85">
      <x:c r="A85" s="109"/>
      <x:c r="B85" s="109"/>
      <x:c r="C85" s="110"/>
      <x:c r="D85" s="110"/>
      <x:c r="E85" s="110"/>
      <x:c r="F85" s="111" t="str">
        <x:f>IF(G85="Учесть",C85-D85-E85,"")</x:f>
      </x:c>
      <x:c r="G85" s="112" t="str">
        <x:f>IF(AND(A85="",B85="",COUNT(C85:E85)=0),"",IF(A85="","Ошибка: нужен ID",IF(COUNTIF($A$6:$A$105,A85)&gt;1,"Ошибка: повторный ID",IF(OR(B85="Ожидает",B85="Отменён"),"Исключён: "&amp;B85,IF(B85&lt;&gt;"Выполнен","Ошибка: статус",IF(COUNT(C85:E85)&lt;3,"Ошибка: заполните суммы",IF(OR(C85&lt;0,D85&lt;0,E85&lt;0,D85&gt;C85,E85&gt;C85-D85),"Ошибка: проверьте суммы","Учесть")))))))</x:f>
      </x:c>
      <x:c r="H85" s="113" t="str">
        <x:f>IF(G85="Учесть",COUNTIFS($F$6:$F$105,F85,$G$6:$G$105,"Учесть"),"")</x:f>
      </x:c>
    </x:row>
    <x:row r="86">
      <x:c r="A86" s="109"/>
      <x:c r="B86" s="109"/>
      <x:c r="C86" s="110"/>
      <x:c r="D86" s="110"/>
      <x:c r="E86" s="110"/>
      <x:c r="F86" s="111" t="str">
        <x:f>IF(G86="Учесть",C86-D86-E86,"")</x:f>
      </x:c>
      <x:c r="G86" s="112" t="str">
        <x:f>IF(AND(A86="",B86="",COUNT(C86:E86)=0),"",IF(A86="","Ошибка: нужен ID",IF(COUNTIF($A$6:$A$105,A86)&gt;1,"Ошибка: повторный ID",IF(OR(B86="Ожидает",B86="Отменён"),"Исключён: "&amp;B86,IF(B86&lt;&gt;"Выполнен","Ошибка: статус",IF(COUNT(C86:E86)&lt;3,"Ошибка: заполните суммы",IF(OR(C86&lt;0,D86&lt;0,E86&lt;0,D86&gt;C86,E86&gt;C86-D86),"Ошибка: проверьте суммы","Учесть")))))))</x:f>
      </x:c>
      <x:c r="H86" s="113" t="str">
        <x:f>IF(G86="Учесть",COUNTIFS($F$6:$F$105,F86,$G$6:$G$105,"Учесть"),"")</x:f>
      </x:c>
    </x:row>
    <x:row r="87">
      <x:c r="A87" s="109"/>
      <x:c r="B87" s="109"/>
      <x:c r="C87" s="110"/>
      <x:c r="D87" s="110"/>
      <x:c r="E87" s="110"/>
      <x:c r="F87" s="111" t="str">
        <x:f>IF(G87="Учесть",C87-D87-E87,"")</x:f>
      </x:c>
      <x:c r="G87" s="112" t="str">
        <x:f>IF(AND(A87="",B87="",COUNT(C87:E87)=0),"",IF(A87="","Ошибка: нужен ID",IF(COUNTIF($A$6:$A$105,A87)&gt;1,"Ошибка: повторный ID",IF(OR(B87="Ожидает",B87="Отменён"),"Исключён: "&amp;B87,IF(B87&lt;&gt;"Выполнен","Ошибка: статус",IF(COUNT(C87:E87)&lt;3,"Ошибка: заполните суммы",IF(OR(C87&lt;0,D87&lt;0,E87&lt;0,D87&gt;C87,E87&gt;C87-D87),"Ошибка: проверьте суммы","Учесть")))))))</x:f>
      </x:c>
      <x:c r="H87" s="113" t="str">
        <x:f>IF(G87="Учесть",COUNTIFS($F$6:$F$105,F87,$G$6:$G$105,"Учесть"),"")</x:f>
      </x:c>
    </x:row>
    <x:row r="88">
      <x:c r="A88" s="109"/>
      <x:c r="B88" s="109"/>
      <x:c r="C88" s="110"/>
      <x:c r="D88" s="110"/>
      <x:c r="E88" s="110"/>
      <x:c r="F88" s="111" t="str">
        <x:f>IF(G88="Учесть",C88-D88-E88,"")</x:f>
      </x:c>
      <x:c r="G88" s="112" t="str">
        <x:f>IF(AND(A88="",B88="",COUNT(C88:E88)=0),"",IF(A88="","Ошибка: нужен ID",IF(COUNTIF($A$6:$A$105,A88)&gt;1,"Ошибка: повторный ID",IF(OR(B88="Ожидает",B88="Отменён"),"Исключён: "&amp;B88,IF(B88&lt;&gt;"Выполнен","Ошибка: статус",IF(COUNT(C88:E88)&lt;3,"Ошибка: заполните суммы",IF(OR(C88&lt;0,D88&lt;0,E88&lt;0,D88&gt;C88,E88&gt;C88-D88),"Ошибка: проверьте суммы","Учесть")))))))</x:f>
      </x:c>
      <x:c r="H88" s="113" t="str">
        <x:f>IF(G88="Учесть",COUNTIFS($F$6:$F$105,F88,$G$6:$G$105,"Учесть"),"")</x:f>
      </x:c>
    </x:row>
    <x:row r="89">
      <x:c r="A89" s="109"/>
      <x:c r="B89" s="109"/>
      <x:c r="C89" s="110"/>
      <x:c r="D89" s="110"/>
      <x:c r="E89" s="110"/>
      <x:c r="F89" s="111" t="str">
        <x:f>IF(G89="Учесть",C89-D89-E89,"")</x:f>
      </x:c>
      <x:c r="G89" s="112" t="str">
        <x:f>IF(AND(A89="",B89="",COUNT(C89:E89)=0),"",IF(A89="","Ошибка: нужен ID",IF(COUNTIF($A$6:$A$105,A89)&gt;1,"Ошибка: повторный ID",IF(OR(B89="Ожидает",B89="Отменён"),"Исключён: "&amp;B89,IF(B89&lt;&gt;"Выполнен","Ошибка: статус",IF(COUNT(C89:E89)&lt;3,"Ошибка: заполните суммы",IF(OR(C89&lt;0,D89&lt;0,E89&lt;0,D89&gt;C89,E89&gt;C89-D89),"Ошибка: проверьте суммы","Учесть")))))))</x:f>
      </x:c>
      <x:c r="H89" s="113" t="str">
        <x:f>IF(G89="Учесть",COUNTIFS($F$6:$F$105,F89,$G$6:$G$105,"Учесть"),"")</x:f>
      </x:c>
    </x:row>
    <x:row r="90">
      <x:c r="A90" s="109"/>
      <x:c r="B90" s="109"/>
      <x:c r="C90" s="110"/>
      <x:c r="D90" s="110"/>
      <x:c r="E90" s="110"/>
      <x:c r="F90" s="111" t="str">
        <x:f>IF(G90="Учесть",C90-D90-E90,"")</x:f>
      </x:c>
      <x:c r="G90" s="112" t="str">
        <x:f>IF(AND(A90="",B90="",COUNT(C90:E90)=0),"",IF(A90="","Ошибка: нужен ID",IF(COUNTIF($A$6:$A$105,A90)&gt;1,"Ошибка: повторный ID",IF(OR(B90="Ожидает",B90="Отменён"),"Исключён: "&amp;B90,IF(B90&lt;&gt;"Выполнен","Ошибка: статус",IF(COUNT(C90:E90)&lt;3,"Ошибка: заполните суммы",IF(OR(C90&lt;0,D90&lt;0,E90&lt;0,D90&gt;C90,E90&gt;C90-D90),"Ошибка: проверьте суммы","Учесть")))))))</x:f>
      </x:c>
      <x:c r="H90" s="113" t="str">
        <x:f>IF(G90="Учесть",COUNTIFS($F$6:$F$105,F90,$G$6:$G$105,"Учесть"),"")</x:f>
      </x:c>
    </x:row>
    <x:row r="91">
      <x:c r="A91" s="109"/>
      <x:c r="B91" s="109"/>
      <x:c r="C91" s="110"/>
      <x:c r="D91" s="110"/>
      <x:c r="E91" s="110"/>
      <x:c r="F91" s="111" t="str">
        <x:f>IF(G91="Учесть",C91-D91-E91,"")</x:f>
      </x:c>
      <x:c r="G91" s="112" t="str">
        <x:f>IF(AND(A91="",B91="",COUNT(C91:E91)=0),"",IF(A91="","Ошибка: нужен ID",IF(COUNTIF($A$6:$A$105,A91)&gt;1,"Ошибка: повторный ID",IF(OR(B91="Ожидает",B91="Отменён"),"Исключён: "&amp;B91,IF(B91&lt;&gt;"Выполнен","Ошибка: статус",IF(COUNT(C91:E91)&lt;3,"Ошибка: заполните суммы",IF(OR(C91&lt;0,D91&lt;0,E91&lt;0,D91&gt;C91,E91&gt;C91-D91),"Ошибка: проверьте суммы","Учесть")))))))</x:f>
      </x:c>
      <x:c r="H91" s="113" t="str">
        <x:f>IF(G91="Учесть",COUNTIFS($F$6:$F$105,F91,$G$6:$G$105,"Учесть"),"")</x:f>
      </x:c>
    </x:row>
    <x:row r="92">
      <x:c r="A92" s="109"/>
      <x:c r="B92" s="109"/>
      <x:c r="C92" s="110"/>
      <x:c r="D92" s="110"/>
      <x:c r="E92" s="110"/>
      <x:c r="F92" s="111" t="str">
        <x:f>IF(G92="Учесть",C92-D92-E92,"")</x:f>
      </x:c>
      <x:c r="G92" s="112" t="str">
        <x:f>IF(AND(A92="",B92="",COUNT(C92:E92)=0),"",IF(A92="","Ошибка: нужен ID",IF(COUNTIF($A$6:$A$105,A92)&gt;1,"Ошибка: повторный ID",IF(OR(B92="Ожидает",B92="Отменён"),"Исключён: "&amp;B92,IF(B92&lt;&gt;"Выполнен","Ошибка: статус",IF(COUNT(C92:E92)&lt;3,"Ошибка: заполните суммы",IF(OR(C92&lt;0,D92&lt;0,E92&lt;0,D92&gt;C92,E92&gt;C92-D92),"Ошибка: проверьте суммы","Учесть")))))))</x:f>
      </x:c>
      <x:c r="H92" s="113" t="str">
        <x:f>IF(G92="Учесть",COUNTIFS($F$6:$F$105,F92,$G$6:$G$105,"Учесть"),"")</x:f>
      </x:c>
    </x:row>
    <x:row r="93">
      <x:c r="A93" s="109"/>
      <x:c r="B93" s="109"/>
      <x:c r="C93" s="110"/>
      <x:c r="D93" s="110"/>
      <x:c r="E93" s="110"/>
      <x:c r="F93" s="111" t="str">
        <x:f>IF(G93="Учесть",C93-D93-E93,"")</x:f>
      </x:c>
      <x:c r="G93" s="112" t="str">
        <x:f>IF(AND(A93="",B93="",COUNT(C93:E93)=0),"",IF(A93="","Ошибка: нужен ID",IF(COUNTIF($A$6:$A$105,A93)&gt;1,"Ошибка: повторный ID",IF(OR(B93="Ожидает",B93="Отменён"),"Исключён: "&amp;B93,IF(B93&lt;&gt;"Выполнен","Ошибка: статус",IF(COUNT(C93:E93)&lt;3,"Ошибка: заполните суммы",IF(OR(C93&lt;0,D93&lt;0,E93&lt;0,D93&gt;C93,E93&gt;C93-D93),"Ошибка: проверьте суммы","Учесть")))))))</x:f>
      </x:c>
      <x:c r="H93" s="113" t="str">
        <x:f>IF(G93="Учесть",COUNTIFS($F$6:$F$105,F93,$G$6:$G$105,"Учесть"),"")</x:f>
      </x:c>
    </x:row>
    <x:row r="94">
      <x:c r="A94" s="109"/>
      <x:c r="B94" s="109"/>
      <x:c r="C94" s="110"/>
      <x:c r="D94" s="110"/>
      <x:c r="E94" s="110"/>
      <x:c r="F94" s="111" t="str">
        <x:f>IF(G94="Учесть",C94-D94-E94,"")</x:f>
      </x:c>
      <x:c r="G94" s="112" t="str">
        <x:f>IF(AND(A94="",B94="",COUNT(C94:E94)=0),"",IF(A94="","Ошибка: нужен ID",IF(COUNTIF($A$6:$A$105,A94)&gt;1,"Ошибка: повторный ID",IF(OR(B94="Ожидает",B94="Отменён"),"Исключён: "&amp;B94,IF(B94&lt;&gt;"Выполнен","Ошибка: статус",IF(COUNT(C94:E94)&lt;3,"Ошибка: заполните суммы",IF(OR(C94&lt;0,D94&lt;0,E94&lt;0,D94&gt;C94,E94&gt;C94-D94),"Ошибка: проверьте суммы","Учесть")))))))</x:f>
      </x:c>
      <x:c r="H94" s="113" t="str">
        <x:f>IF(G94="Учесть",COUNTIFS($F$6:$F$105,F94,$G$6:$G$105,"Учесть"),"")</x:f>
      </x:c>
    </x:row>
    <x:row r="95">
      <x:c r="A95" s="109"/>
      <x:c r="B95" s="109"/>
      <x:c r="C95" s="110"/>
      <x:c r="D95" s="110"/>
      <x:c r="E95" s="110"/>
      <x:c r="F95" s="111" t="str">
        <x:f>IF(G95="Учесть",C95-D95-E95,"")</x:f>
      </x:c>
      <x:c r="G95" s="112" t="str">
        <x:f>IF(AND(A95="",B95="",COUNT(C95:E95)=0),"",IF(A95="","Ошибка: нужен ID",IF(COUNTIF($A$6:$A$105,A95)&gt;1,"Ошибка: повторный ID",IF(OR(B95="Ожидает",B95="Отменён"),"Исключён: "&amp;B95,IF(B95&lt;&gt;"Выполнен","Ошибка: статус",IF(COUNT(C95:E95)&lt;3,"Ошибка: заполните суммы",IF(OR(C95&lt;0,D95&lt;0,E95&lt;0,D95&gt;C95,E95&gt;C95-D95),"Ошибка: проверьте суммы","Учесть")))))))</x:f>
      </x:c>
      <x:c r="H95" s="113" t="str">
        <x:f>IF(G95="Учесть",COUNTIFS($F$6:$F$105,F95,$G$6:$G$105,"Учесть"),"")</x:f>
      </x:c>
    </x:row>
    <x:row r="96">
      <x:c r="A96" s="109"/>
      <x:c r="B96" s="109"/>
      <x:c r="C96" s="110"/>
      <x:c r="D96" s="110"/>
      <x:c r="E96" s="110"/>
      <x:c r="F96" s="111" t="str">
        <x:f>IF(G96="Учесть",C96-D96-E96,"")</x:f>
      </x:c>
      <x:c r="G96" s="112" t="str">
        <x:f>IF(AND(A96="",B96="",COUNT(C96:E96)=0),"",IF(A96="","Ошибка: нужен ID",IF(COUNTIF($A$6:$A$105,A96)&gt;1,"Ошибка: повторный ID",IF(OR(B96="Ожидает",B96="Отменён"),"Исключён: "&amp;B96,IF(B96&lt;&gt;"Выполнен","Ошибка: статус",IF(COUNT(C96:E96)&lt;3,"Ошибка: заполните суммы",IF(OR(C96&lt;0,D96&lt;0,E96&lt;0,D96&gt;C96,E96&gt;C96-D96),"Ошибка: проверьте суммы","Учесть")))))))</x:f>
      </x:c>
      <x:c r="H96" s="113" t="str">
        <x:f>IF(G96="Учесть",COUNTIFS($F$6:$F$105,F96,$G$6:$G$105,"Учесть"),"")</x:f>
      </x:c>
    </x:row>
    <x:row r="97">
      <x:c r="A97" s="109"/>
      <x:c r="B97" s="109"/>
      <x:c r="C97" s="110"/>
      <x:c r="D97" s="110"/>
      <x:c r="E97" s="110"/>
      <x:c r="F97" s="111" t="str">
        <x:f>IF(G97="Учесть",C97-D97-E97,"")</x:f>
      </x:c>
      <x:c r="G97" s="112" t="str">
        <x:f>IF(AND(A97="",B97="",COUNT(C97:E97)=0),"",IF(A97="","Ошибка: нужен ID",IF(COUNTIF($A$6:$A$105,A97)&gt;1,"Ошибка: повторный ID",IF(OR(B97="Ожидает",B97="Отменён"),"Исключён: "&amp;B97,IF(B97&lt;&gt;"Выполнен","Ошибка: статус",IF(COUNT(C97:E97)&lt;3,"Ошибка: заполните суммы",IF(OR(C97&lt;0,D97&lt;0,E97&lt;0,D97&gt;C97,E97&gt;C97-D97),"Ошибка: проверьте суммы","Учесть")))))))</x:f>
      </x:c>
      <x:c r="H97" s="113" t="str">
        <x:f>IF(G97="Учесть",COUNTIFS($F$6:$F$105,F97,$G$6:$G$105,"Учесть"),"")</x:f>
      </x:c>
    </x:row>
    <x:row r="98">
      <x:c r="A98" s="109"/>
      <x:c r="B98" s="109"/>
      <x:c r="C98" s="110"/>
      <x:c r="D98" s="110"/>
      <x:c r="E98" s="110"/>
      <x:c r="F98" s="111" t="str">
        <x:f>IF(G98="Учесть",C98-D98-E98,"")</x:f>
      </x:c>
      <x:c r="G98" s="112" t="str">
        <x:f>IF(AND(A98="",B98="",COUNT(C98:E98)=0),"",IF(A98="","Ошибка: нужен ID",IF(COUNTIF($A$6:$A$105,A98)&gt;1,"Ошибка: повторный ID",IF(OR(B98="Ожидает",B98="Отменён"),"Исключён: "&amp;B98,IF(B98&lt;&gt;"Выполнен","Ошибка: статус",IF(COUNT(C98:E98)&lt;3,"Ошибка: заполните суммы",IF(OR(C98&lt;0,D98&lt;0,E98&lt;0,D98&gt;C98,E98&gt;C98-D98),"Ошибка: проверьте суммы","Учесть")))))))</x:f>
      </x:c>
      <x:c r="H98" s="113" t="str">
        <x:f>IF(G98="Учесть",COUNTIFS($F$6:$F$105,F98,$G$6:$G$105,"Учесть"),"")</x:f>
      </x:c>
    </x:row>
    <x:row r="99">
      <x:c r="A99" s="109"/>
      <x:c r="B99" s="109"/>
      <x:c r="C99" s="110"/>
      <x:c r="D99" s="110"/>
      <x:c r="E99" s="110"/>
      <x:c r="F99" s="111" t="str">
        <x:f>IF(G99="Учесть",C99-D99-E99,"")</x:f>
      </x:c>
      <x:c r="G99" s="112" t="str">
        <x:f>IF(AND(A99="",B99="",COUNT(C99:E99)=0),"",IF(A99="","Ошибка: нужен ID",IF(COUNTIF($A$6:$A$105,A99)&gt;1,"Ошибка: повторный ID",IF(OR(B99="Ожидает",B99="Отменён"),"Исключён: "&amp;B99,IF(B99&lt;&gt;"Выполнен","Ошибка: статус",IF(COUNT(C99:E99)&lt;3,"Ошибка: заполните суммы",IF(OR(C99&lt;0,D99&lt;0,E99&lt;0,D99&gt;C99,E99&gt;C99-D99),"Ошибка: проверьте суммы","Учесть")))))))</x:f>
      </x:c>
      <x:c r="H99" s="113" t="str">
        <x:f>IF(G99="Учесть",COUNTIFS($F$6:$F$105,F99,$G$6:$G$105,"Учесть"),"")</x:f>
      </x:c>
    </x:row>
    <x:row r="100">
      <x:c r="A100" s="109"/>
      <x:c r="B100" s="109"/>
      <x:c r="C100" s="110"/>
      <x:c r="D100" s="110"/>
      <x:c r="E100" s="110"/>
      <x:c r="F100" s="111" t="str">
        <x:f>IF(G100="Учесть",C100-D100-E100,"")</x:f>
      </x:c>
      <x:c r="G100" s="112" t="str">
        <x:f>IF(AND(A100="",B100="",COUNT(C100:E100)=0),"",IF(A100="","Ошибка: нужен ID",IF(COUNTIF($A$6:$A$105,A100)&gt;1,"Ошибка: повторный ID",IF(OR(B100="Ожидает",B100="Отменён"),"Исключён: "&amp;B100,IF(B100&lt;&gt;"Выполнен","Ошибка: статус",IF(COUNT(C100:E100)&lt;3,"Ошибка: заполните суммы",IF(OR(C100&lt;0,D100&lt;0,E100&lt;0,D100&gt;C100,E100&gt;C100-D100),"Ошибка: проверьте суммы","Учесть")))))))</x:f>
      </x:c>
      <x:c r="H100" s="113" t="str">
        <x:f>IF(G100="Учесть",COUNTIFS($F$6:$F$105,F100,$G$6:$G$105,"Учесть"),"")</x:f>
      </x:c>
    </x:row>
    <x:row r="101">
      <x:c r="A101" s="109"/>
      <x:c r="B101" s="109"/>
      <x:c r="C101" s="110"/>
      <x:c r="D101" s="110"/>
      <x:c r="E101" s="110"/>
      <x:c r="F101" s="111" t="str">
        <x:f>IF(G101="Учесть",C101-D101-E101,"")</x:f>
      </x:c>
      <x:c r="G101" s="112" t="str">
        <x:f>IF(AND(A101="",B101="",COUNT(C101:E101)=0),"",IF(A101="","Ошибка: нужен ID",IF(COUNTIF($A$6:$A$105,A101)&gt;1,"Ошибка: повторный ID",IF(OR(B101="Ожидает",B101="Отменён"),"Исключён: "&amp;B101,IF(B101&lt;&gt;"Выполнен","Ошибка: статус",IF(COUNT(C101:E101)&lt;3,"Ошибка: заполните суммы",IF(OR(C101&lt;0,D101&lt;0,E101&lt;0,D101&gt;C101,E101&gt;C101-D101),"Ошибка: проверьте суммы","Учесть")))))))</x:f>
      </x:c>
      <x:c r="H101" s="113" t="str">
        <x:f>IF(G101="Учесть",COUNTIFS($F$6:$F$105,F101,$G$6:$G$105,"Учесть"),"")</x:f>
      </x:c>
    </x:row>
    <x:row r="102">
      <x:c r="A102" s="109"/>
      <x:c r="B102" s="109"/>
      <x:c r="C102" s="110"/>
      <x:c r="D102" s="110"/>
      <x:c r="E102" s="110"/>
      <x:c r="F102" s="111" t="str">
        <x:f>IF(G102="Учесть",C102-D102-E102,"")</x:f>
      </x:c>
      <x:c r="G102" s="112" t="str">
        <x:f>IF(AND(A102="",B102="",COUNT(C102:E102)=0),"",IF(A102="","Ошибка: нужен ID",IF(COUNTIF($A$6:$A$105,A102)&gt;1,"Ошибка: повторный ID",IF(OR(B102="Ожидает",B102="Отменён"),"Исключён: "&amp;B102,IF(B102&lt;&gt;"Выполнен","Ошибка: статус",IF(COUNT(C102:E102)&lt;3,"Ошибка: заполните суммы",IF(OR(C102&lt;0,D102&lt;0,E102&lt;0,D102&gt;C102,E102&gt;C102-D102),"Ошибка: проверьте суммы","Учесть")))))))</x:f>
      </x:c>
      <x:c r="H102" s="113" t="str">
        <x:f>IF(G102="Учесть",COUNTIFS($F$6:$F$105,F102,$G$6:$G$105,"Учесть"),"")</x:f>
      </x:c>
    </x:row>
    <x:row r="103">
      <x:c r="A103" s="109"/>
      <x:c r="B103" s="109"/>
      <x:c r="C103" s="110"/>
      <x:c r="D103" s="110"/>
      <x:c r="E103" s="110"/>
      <x:c r="F103" s="111" t="str">
        <x:f>IF(G103="Учесть",C103-D103-E103,"")</x:f>
      </x:c>
      <x:c r="G103" s="112" t="str">
        <x:f>IF(AND(A103="",B103="",COUNT(C103:E103)=0),"",IF(A103="","Ошибка: нужен ID",IF(COUNTIF($A$6:$A$105,A103)&gt;1,"Ошибка: повторный ID",IF(OR(B103="Ожидает",B103="Отменён"),"Исключён: "&amp;B103,IF(B103&lt;&gt;"Выполнен","Ошибка: статус",IF(COUNT(C103:E103)&lt;3,"Ошибка: заполните суммы",IF(OR(C103&lt;0,D103&lt;0,E103&lt;0,D103&gt;C103,E103&gt;C103-D103),"Ошибка: проверьте суммы","Учесть")))))))</x:f>
      </x:c>
      <x:c r="H103" s="113" t="str">
        <x:f>IF(G103="Учесть",COUNTIFS($F$6:$F$105,F103,$G$6:$G$105,"Учесть"),"")</x:f>
      </x:c>
    </x:row>
    <x:row r="104">
      <x:c r="A104" s="109"/>
      <x:c r="B104" s="109"/>
      <x:c r="C104" s="110"/>
      <x:c r="D104" s="110"/>
      <x:c r="E104" s="110"/>
      <x:c r="F104" s="111" t="str">
        <x:f>IF(G104="Учесть",C104-D104-E104,"")</x:f>
      </x:c>
      <x:c r="G104" s="112" t="str">
        <x:f>IF(AND(A104="",B104="",COUNT(C104:E104)=0),"",IF(A104="","Ошибка: нужен ID",IF(COUNTIF($A$6:$A$105,A104)&gt;1,"Ошибка: повторный ID",IF(OR(B104="Ожидает",B104="Отменён"),"Исключён: "&amp;B104,IF(B104&lt;&gt;"Выполнен","Ошибка: статус",IF(COUNT(C104:E104)&lt;3,"Ошибка: заполните суммы",IF(OR(C104&lt;0,D104&lt;0,E104&lt;0,D104&gt;C104,E104&gt;C104-D104),"Ошибка: проверьте суммы","Учесть")))))))</x:f>
      </x:c>
      <x:c r="H104" s="113" t="str">
        <x:f>IF(G104="Учесть",COUNTIFS($F$6:$F$105,F104,$G$6:$G$105,"Учесть"),"")</x:f>
      </x:c>
    </x:row>
    <x:row r="105">
      <x:c r="A105" s="114"/>
      <x:c r="B105" s="114"/>
      <x:c r="C105" s="115"/>
      <x:c r="D105" s="115"/>
      <x:c r="E105" s="115"/>
      <x:c r="F105" s="116" t="str">
        <x:f>IF(G105="Учесть",C105-D105-E105,"")</x:f>
      </x:c>
      <x:c r="G105" s="117" t="str">
        <x:f>IF(AND(A105="",B105="",COUNT(C105:E105)=0),"",IF(A105="","Ошибка: нужен ID",IF(COUNTIF($A$6:$A$105,A105)&gt;1,"Ошибка: повторный ID",IF(OR(B105="Ожидает",B105="Отменён"),"Исключён: "&amp;B105,IF(B105&lt;&gt;"Выполнен","Ошибка: статус",IF(COUNT(C105:E105)&lt;3,"Ошибка: заполните суммы",IF(OR(C105&lt;0,D105&lt;0,E105&lt;0,D105&gt;C105,E105&gt;C105-D105),"Ошибка: проверьте суммы","Учесть")))))))</x:f>
      </x:c>
      <x:c r="H105" s="118" t="str">
        <x:f>IF(G105="Учесть",COUNTIFS($F$6:$F$105,F105,$G$6:$G$105,"Учесть"),"")</x:f>
      </x:c>
    </x:row>
  </x:sheetData>
  <x:conditionalFormatting sqref="G6:G105">
    <x:cfRule type="containsText" dxfId="0" priority="1" operator="containsText" text="Ошибка"/>
    <x:cfRule type="containsText" dxfId="1" priority="2" operator="containsText" text="Исключён"/>
    <x:cfRule type="containsText" dxfId="2" priority="3" operator="containsText" text="Учесть"/>
  </x:conditionalFormatting>
  <x:dataValidations count="1">
    <x:dataValidation type="list" sqref="B6:B105">
      <x:formula1>"Выполнен,Отменён,Ожидает"</x:formula1>
    </x:dataValidation>
  </x:dataValidations>
  <x:pageMargins left="0.7" right="0.7" top="0.75" bottom="0.75" header="0.3" footer="0.3"/>
</x:worksheet>
</file>