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15d68deca4a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асчёт сделки" sheetId="1" r:id="Rc79be8d6e0c643a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.00;(#,##0.00);-"/>
    <x:numFmt numFmtId="201" formatCode="0.00%"/>
    <x:numFmt numFmtId="202" formatCode="0.000%"/>
    <x:numFmt numFmtId="203" formatCode="#,##0"/>
    <x:numFmt numFmtId="204" formatCode="#,##0.00"/>
  </x:numFmts>
  <x:fonts count="15">
    <x:font>
      <x:sz val="11"/>
      <x:name val="Carlito"/>
    </x:font>
    <x:font>
      <x:b/>
      <x:sz val="14"/>
      <x:color rgb="FF243447"/>
      <x:name val="Arial"/>
    </x:font>
    <x:font>
      <x:i/>
      <x:sz val="10"/>
      <x:color rgb="FF5B6573"/>
      <x:name val="Arial"/>
    </x:font>
    <x:font>
      <x:b/>
      <x:sz val="10"/>
      <x:color rgb="FFFFFFFF"/>
      <x:name val="Arial"/>
    </x:font>
    <x:font>
      <x:b/>
      <x:sz val="10"/>
      <x:color rgb="FF243447"/>
      <x:name val="Arial"/>
    </x:font>
    <x:font>
      <x:sz val="10"/>
      <x:color rgb="FF0000FF"/>
      <x:name val="Arial"/>
    </x:font>
    <x:font>
      <x:i/>
      <x:sz val="9"/>
      <x:color rgb="FF5B6573"/>
      <x:name val="Arial"/>
    </x:font>
    <x:font>
      <x:sz val="9"/>
      <x:name val="Arial"/>
    </x:font>
    <x:font>
      <x:b/>
      <x:sz val="9"/>
      <x:color rgb="FF243447"/>
      <x:name val="Arial"/>
    </x:font>
    <x:font>
      <x:i/>
      <x:sz val="9"/>
      <x:color rgb="FF4B5563"/>
      <x:name val="Arial"/>
    </x:font>
    <x:font>
      <x:sz val="11"/>
      <x:name val="Arial"/>
    </x:font>
    <x:font>
      <x:sz val="10"/>
      <x:color rgb="FF243447"/>
      <x:name val="Arial"/>
    </x:font>
    <x:font>
      <x:i/>
      <x:sz val="10"/>
      <x:color rgb="FF243447"/>
      <x:name val="Arial"/>
    </x:font>
    <x:font>
      <x:b/>
      <x:sz val="11"/>
      <x:name val="Arial"/>
    </x:font>
    <x:font>
      <x:b/>
      <x:i/>
      <x:sz val="10"/>
      <x:color rgb="FF243447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DEBF7"/>
      </x:patternFill>
    </x:fill>
    <x:fill>
      <x:patternFill patternType="solid">
        <x:fgColor rgb="FFF5F9FC"/>
      </x:patternFill>
    </x:fill>
    <x:fill>
      <x:patternFill patternType="solid">
        <x:fgColor rgb="FFFFF2CC"/>
      </x:patternFill>
    </x:fill>
    <x:fill>
      <x:patternFill patternType="solid">
        <x:fgColor rgb="FFF2F4F7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6DEE8"/>
      </x:bottom>
      <x:diagonal/>
    </x:border>
    <x:border>
      <x:left/>
      <x:right/>
      <x:top style="thin">
        <x:color rgb="FFD6DEE8"/>
      </x:top>
      <x:bottom style="thin">
        <x:color rgb="FFD6DEE8"/>
      </x:bottom>
      <x:diagonal/>
    </x:border>
    <x:border>
      <x:left/>
      <x:right/>
      <x:top style="thin">
        <x:color rgb="FFD6DEE8"/>
      </x:top>
      <x:bottom/>
      <x:diagonal/>
    </x:border>
  </x:borders>
  <x:cellStyleXfs count="1">
    <x:xf numFmtId="0" fontId="0" fillId="0" borderId="0"/>
  </x:cellStyleXfs>
  <x:cellXfs count="11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horizont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0" fillId="0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 wrapText="0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0"/>
    </x:xf>
    <x:xf numFmtId="0" fontId="8" fillId="3" borderId="0" xfId="0" applyNumberFormat="1" applyFont="1" applyFill="1" applyBorder="1"/>
    <x:xf numFmtId="0" fontId="8" fillId="3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horizont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0" fillId="0" borderId="2" xfId="0" applyNumberFormat="1" applyFont="1" applyFill="1" applyBorder="1" applyAlignment="1">
      <x:alignment vertical="center"/>
    </x:xf>
    <x:xf numFmtId="0" fontId="0" fillId="0" borderId="3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wrapText="0"/>
    </x:xf>
    <x:xf numFmtId="0" fontId="0" fillId="6" borderId="0" xfId="0" applyNumberFormat="1" applyFont="1" applyFill="1" applyBorder="1"/>
    <x:xf numFmtId="0" fontId="9" fillId="6" borderId="0" xfId="0" applyNumberFormat="1" applyFont="1" applyFill="1" applyBorder="1"/>
    <x:xf numFmtId="0" fontId="9" fillId="6" borderId="0" xfId="0" applyNumberFormat="1" applyFont="1" applyFill="1" applyBorder="1" applyAlignment="1">
      <x:alignment wrapText="1"/>
    </x:xf>
    <x:xf numFmtId="0" fontId="9" fillId="6" borderId="0" xfId="0" applyNumberFormat="1" applyFont="1" applyFill="1" applyBorder="1" applyAlignment="1">
      <x:alignment vertical="center" wrapText="1"/>
    </x:xf>
    <x:xf numFmtId="0" fontId="10" fillId="0" borderId="0" xfId="0" applyNumberFormat="1" applyFont="1" applyFill="1" applyBorder="1"/>
    <x:xf numFmtId="0" fontId="10" fillId="4" borderId="0" xfId="0" applyNumberFormat="1" applyFont="1" applyFill="1" applyBorder="1"/>
    <x:xf numFmtId="0" fontId="10" fillId="0" borderId="0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 applyAlignment="1">
      <x:alignment vertical="center" wrapText="0"/>
    </x:xf>
    <x:xf numFmtId="0" fontId="10" fillId="0" borderId="1" xfId="0" applyNumberFormat="1" applyFont="1" applyFill="1" applyBorder="1" applyAlignment="1">
      <x:alignment vertical="center"/>
    </x:xf>
    <x:xf numFmtId="0" fontId="10" fillId="0" borderId="2" xfId="0" applyNumberFormat="1" applyFont="1" applyFill="1" applyBorder="1" applyAlignment="1">
      <x:alignment vertical="center"/>
    </x:xf>
    <x:xf numFmtId="0" fontId="10" fillId="0" borderId="3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0" fillId="4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0"/>
    </x:xf>
    <x:xf numFmtId="0" fontId="4" fillId="3" borderId="0" xfId="0" applyNumberFormat="1" applyFont="1" applyFill="1" applyBorder="1" applyAlignment="1">
      <x:alignment horizontal="center" vertical="center" wrapText="0"/>
    </x:xf>
    <x:xf numFmtId="0" fontId="10" fillId="0" borderId="0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 applyAlignment="1">
      <x:alignment vertical="center" wrapText="0"/>
    </x:xf>
    <x:xf numFmtId="0" fontId="11" fillId="0" borderId="1" xfId="0" applyNumberFormat="1" applyFont="1" applyFill="1" applyBorder="1" applyAlignment="1">
      <x:alignment vertical="center" wrapText="0"/>
    </x:xf>
    <x:xf numFmtId="0" fontId="10" fillId="4" borderId="1" xfId="0" applyNumberFormat="1" applyFont="1" applyFill="1" applyBorder="1" applyAlignment="1">
      <x:alignment vertical="center"/>
    </x:xf>
    <x:xf numFmtId="0" fontId="10" fillId="0" borderId="1" xfId="0" applyNumberFormat="1" applyFont="1" applyFill="1" applyBorder="1" applyAlignment="1">
      <x:alignment vertical="center" wrapText="0"/>
    </x:xf>
    <x:xf numFmtId="0" fontId="11" fillId="0" borderId="2" xfId="0" applyNumberFormat="1" applyFont="1" applyFill="1" applyBorder="1" applyAlignment="1">
      <x:alignment vertical="center" wrapText="0"/>
    </x:xf>
    <x:xf numFmtId="0" fontId="10" fillId="4" borderId="2" xfId="0" applyNumberFormat="1" applyFont="1" applyFill="1" applyBorder="1" applyAlignment="1">
      <x:alignment vertical="center"/>
    </x:xf>
    <x:xf numFmtId="0" fontId="10" fillId="0" borderId="2" xfId="0" applyNumberFormat="1" applyFont="1" applyFill="1" applyBorder="1" applyAlignment="1">
      <x:alignment vertical="center" wrapText="0"/>
    </x:xf>
    <x:xf numFmtId="0" fontId="10" fillId="0" borderId="2" xfId="0" applyNumberFormat="1" applyFont="1" applyFill="1" applyBorder="1" applyAlignment="1">
      <x:alignment vertical="center" wrapText="1"/>
    </x:xf>
    <x:xf numFmtId="0" fontId="11" fillId="0" borderId="3" xfId="0" applyNumberFormat="1" applyFont="1" applyFill="1" applyBorder="1" applyAlignment="1">
      <x:alignment vertical="center" wrapText="0"/>
    </x:xf>
    <x:xf numFmtId="0" fontId="10" fillId="4" borderId="3" xfId="0" applyNumberFormat="1" applyFont="1" applyFill="1" applyBorder="1" applyAlignment="1">
      <x:alignment vertical="center"/>
    </x:xf>
    <x:xf numFmtId="0" fontId="10" fillId="0" borderId="3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vertical="center"/>
    </x:xf>
    <x:xf numFmtId="0" fontId="5" fillId="5" borderId="2" xfId="0" applyNumberFormat="1" applyFont="1" applyFill="1" applyBorder="1" applyAlignment="1">
      <x:alignment vertical="center"/>
    </x:xf>
    <x:xf numFmtId="0" fontId="5" fillId="5" borderId="3" xfId="0" applyNumberFormat="1" applyFont="1" applyFill="1" applyBorder="1" applyAlignment="1">
      <x:alignment vertical="center"/>
    </x:xf>
    <x:xf numFmtId="0" fontId="10" fillId="0" borderId="3" xfId="0" applyNumberFormat="1" applyFont="1" applyFill="1" applyBorder="1" applyAlignment="1">
      <x:alignment vertical="center" wrapText="0"/>
    </x:xf>
    <x:xf numFmtId="200" fontId="10" fillId="4" borderId="1" xfId="0" applyNumberFormat="1" applyFont="1" applyFill="1" applyBorder="1" applyAlignment="1">
      <x:alignment vertical="center"/>
    </x:xf>
    <x:xf numFmtId="200" fontId="10" fillId="4" borderId="2" xfId="0" applyNumberFormat="1" applyFont="1" applyFill="1" applyBorder="1" applyAlignment="1">
      <x:alignment vertical="center"/>
    </x:xf>
    <x:xf numFmtId="200" fontId="10" fillId="4" borderId="3" xfId="0" applyNumberFormat="1" applyFont="1" applyFill="1" applyBorder="1" applyAlignment="1">
      <x:alignment vertical="center"/>
    </x:xf>
    <x:xf numFmtId="201" fontId="10" fillId="4" borderId="2" xfId="0" applyNumberFormat="1" applyFont="1" applyFill="1" applyBorder="1" applyAlignment="1">
      <x:alignment vertical="center"/>
    </x:xf>
    <x:xf numFmtId="202" fontId="10" fillId="4" borderId="2" xfId="0" applyNumberFormat="1" applyFont="1" applyFill="1" applyBorder="1" applyAlignment="1">
      <x:alignment vertical="center"/>
    </x:xf>
    <x:xf numFmtId="203" fontId="10" fillId="4" borderId="2" xfId="0" applyNumberFormat="1" applyFont="1" applyFill="1" applyBorder="1" applyAlignment="1">
      <x:alignment vertical="center"/>
    </x:xf>
    <x:xf numFmtId="203" fontId="10" fillId="4" borderId="3" xfId="0" applyNumberFormat="1" applyFont="1" applyFill="1" applyBorder="1" applyAlignment="1">
      <x:alignment vertical="center"/>
    </x:xf>
    <x:xf numFmtId="203" fontId="5" fillId="5" borderId="1" xfId="0" applyNumberFormat="1" applyFont="1" applyFill="1" applyBorder="1" applyAlignment="1">
      <x:alignment vertical="center"/>
    </x:xf>
    <x:xf numFmtId="204" fontId="5" fillId="5" borderId="2" xfId="0" applyNumberFormat="1" applyFont="1" applyFill="1" applyBorder="1" applyAlignment="1">
      <x:alignment vertical="center"/>
    </x:xf>
    <x:xf numFmtId="201" fontId="5" fillId="5" borderId="2" xfId="0" applyNumberFormat="1" applyFont="1" applyFill="1" applyBorder="1" applyAlignment="1">
      <x:alignment vertical="center"/>
    </x:xf>
    <x:xf numFmtId="203" fontId="5" fillId="5" borderId="2" xfId="0" applyNumberFormat="1" applyFont="1" applyFill="1" applyBorder="1" applyAlignment="1">
      <x:alignment vertical="center"/>
    </x:xf>
    <x:xf numFmtId="201" fontId="5" fillId="5" borderId="3" xfId="0" applyNumberFormat="1" applyFont="1" applyFill="1" applyBorder="1" applyAlignment="1">
      <x:alignment vertical="center"/>
    </x:xf>
    <x:xf numFmtId="203" fontId="10" fillId="0" borderId="1" xfId="0" applyNumberFormat="1" applyFont="1" applyFill="1" applyBorder="1" applyAlignment="1">
      <x:alignment vertical="center"/>
    </x:xf>
    <x:xf numFmtId="203" fontId="10" fillId="0" borderId="2" xfId="0" applyNumberFormat="1" applyFont="1" applyFill="1" applyBorder="1" applyAlignment="1">
      <x:alignment vertical="center"/>
    </x:xf>
    <x:xf numFmtId="203" fontId="10" fillId="0" borderId="3" xfId="0" applyNumberFormat="1" applyFont="1" applyFill="1" applyBorder="1" applyAlignment="1">
      <x:alignment vertical="center"/>
    </x:xf>
    <x:xf numFmtId="204" fontId="10" fillId="0" borderId="1" xfId="0" applyNumberFormat="1" applyFont="1" applyFill="1" applyBorder="1" applyAlignment="1">
      <x:alignment vertical="center"/>
    </x:xf>
    <x:xf numFmtId="204" fontId="10" fillId="0" borderId="2" xfId="0" applyNumberFormat="1" applyFont="1" applyFill="1" applyBorder="1" applyAlignment="1">
      <x:alignment vertical="center"/>
    </x:xf>
    <x:xf numFmtId="204" fontId="10" fillId="0" borderId="3" xfId="0" applyNumberFormat="1" applyFont="1" applyFill="1" applyBorder="1" applyAlignment="1">
      <x:alignment vertical="center"/>
    </x:xf>
    <x:xf numFmtId="201" fontId="10" fillId="0" borderId="1" xfId="0" applyNumberFormat="1" applyFont="1" applyFill="1" applyBorder="1" applyAlignment="1">
      <x:alignment vertical="center"/>
    </x:xf>
    <x:xf numFmtId="201" fontId="10" fillId="0" borderId="2" xfId="0" applyNumberFormat="1" applyFont="1" applyFill="1" applyBorder="1" applyAlignment="1">
      <x:alignment vertical="center"/>
    </x:xf>
    <x:xf numFmtId="201" fontId="10" fillId="0" borderId="3" xfId="0" applyNumberFormat="1" applyFont="1" applyFill="1" applyBorder="1" applyAlignment="1">
      <x:alignment vertical="center"/>
    </x:xf>
    <x:xf numFmtId="200" fontId="10" fillId="0" borderId="1" xfId="0" applyNumberFormat="1" applyFont="1" applyFill="1" applyBorder="1" applyAlignment="1">
      <x:alignment vertical="center"/>
    </x:xf>
    <x:xf numFmtId="200" fontId="10" fillId="0" borderId="2" xfId="0" applyNumberFormat="1" applyFont="1" applyFill="1" applyBorder="1" applyAlignment="1">
      <x:alignment vertical="center"/>
    </x:xf>
    <x:xf numFmtId="200" fontId="10" fillId="0" borderId="3" xfId="0" applyNumberFormat="1" applyFont="1" applyFill="1" applyBorder="1" applyAlignment="1">
      <x:alignment vertical="center"/>
    </x:xf>
    <x:xf numFmtId="200" fontId="10" fillId="0" borderId="0" xfId="0" applyNumberFormat="1" applyFont="1" applyFill="1" applyBorder="1" applyAlignment="1">
      <x:alignment vertical="center"/>
    </x:xf>
    <x:xf numFmtId="203" fontId="10" fillId="0" borderId="0" xfId="0" applyNumberFormat="1" applyFont="1" applyFill="1" applyBorder="1" applyAlignment="1">
      <x:alignment vertical="center"/>
    </x:xf>
    <x:xf numFmtId="204" fontId="10" fillId="0" borderId="0" xfId="0" applyNumberFormat="1" applyFont="1" applyFill="1" applyBorder="1" applyAlignment="1">
      <x:alignment vertical="center"/>
    </x:xf>
    <x:xf numFmtId="201" fontId="10" fillId="0" borderId="0" xfId="0" applyNumberFormat="1" applyFont="1" applyFill="1" applyBorder="1" applyAlignment="1">
      <x:alignment vertical="center"/>
    </x:xf>
    <x:xf numFmtId="201" fontId="12" fillId="4" borderId="2" xfId="0" applyNumberFormat="1" applyFont="1" applyFill="1" applyBorder="1" applyAlignment="1">
      <x:alignment vertical="center"/>
    </x:xf>
    <x:xf numFmtId="202" fontId="12" fillId="4" borderId="2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 wrapText="0"/>
    </x:xf>
    <x:xf numFmtId="200" fontId="13" fillId="4" borderId="2" xfId="0" applyNumberFormat="1" applyFont="1" applyFill="1" applyBorder="1" applyAlignment="1">
      <x:alignment vertical="center"/>
    </x:xf>
    <x:xf numFmtId="201" fontId="14" fillId="4" borderId="2" xfId="0" applyNumberFormat="1" applyFont="1" applyFill="1" applyBorder="1" applyAlignment="1">
      <x:alignment vertical="center"/>
    </x:xf>
    <x:xf numFmtId="202" fontId="14" fillId="4" borderId="2" xfId="0" applyNumberFormat="1" applyFont="1" applyFill="1" applyBorder="1" applyAlignment="1">
      <x:alignment vertical="center"/>
    </x:xf>
    <x:xf numFmtId="203" fontId="13" fillId="4" borderId="2" xfId="0" applyNumberFormat="1" applyFont="1" applyFill="1" applyBorder="1" applyAlignment="1">
      <x:alignment vertical="center"/>
    </x:xf>
    <x:xf numFmtId="0" fontId="4" fillId="0" borderId="3" xfId="0" applyNumberFormat="1" applyFont="1" applyFill="1" applyBorder="1" applyAlignment="1">
      <x:alignment vertical="center" wrapText="0"/>
    </x:xf>
    <x:xf numFmtId="203" fontId="13" fillId="4" borderId="3" xfId="0" applyNumberFormat="1" applyFont="1" applyFill="1" applyBorder="1" applyAlignment="1">
      <x:alignment vertical="center"/>
    </x:xf>
    <x:xf numFmtId="0" fontId="10" fillId="0" borderId="1" xfId="0" applyNumberFormat="1" applyFont="1" applyFill="1" applyBorder="1" applyAlignment="1">
      <x:alignment vertical="center" wrapText="1"/>
    </x:xf>
    <x:xf numFmtId="203" fontId="10" fillId="0" borderId="1" xfId="0" applyNumberFormat="1" applyFont="1" applyFill="1" applyBorder="1" applyAlignment="1">
      <x:alignment vertical="center" wrapText="1"/>
    </x:xf>
    <x:xf numFmtId="204" fontId="10" fillId="0" borderId="1" xfId="0" applyNumberFormat="1" applyFont="1" applyFill="1" applyBorder="1" applyAlignment="1">
      <x:alignment vertical="center" wrapText="1"/>
    </x:xf>
    <x:xf numFmtId="201" fontId="10" fillId="0" borderId="1" xfId="0" applyNumberFormat="1" applyFont="1" applyFill="1" applyBorder="1" applyAlignment="1">
      <x:alignment vertical="center" wrapText="1"/>
    </x:xf>
    <x:xf numFmtId="200" fontId="10" fillId="0" borderId="1" xfId="0" applyNumberFormat="1" applyFont="1" applyFill="1" applyBorder="1" applyAlignment="1">
      <x:alignment vertical="center" wrapText="1"/>
    </x:xf>
    <x:xf numFmtId="203" fontId="10" fillId="0" borderId="2" xfId="0" applyNumberFormat="1" applyFont="1" applyFill="1" applyBorder="1" applyAlignment="1">
      <x:alignment vertical="center" wrapText="1"/>
    </x:xf>
    <x:xf numFmtId="204" fontId="10" fillId="0" borderId="2" xfId="0" applyNumberFormat="1" applyFont="1" applyFill="1" applyBorder="1" applyAlignment="1">
      <x:alignment vertical="center" wrapText="1"/>
    </x:xf>
    <x:xf numFmtId="201" fontId="10" fillId="0" borderId="2" xfId="0" applyNumberFormat="1" applyFont="1" applyFill="1" applyBorder="1" applyAlignment="1">
      <x:alignment vertical="center" wrapText="1"/>
    </x:xf>
    <x:xf numFmtId="200" fontId="10" fillId="0" borderId="2" xfId="0" applyNumberFormat="1" applyFont="1" applyFill="1" applyBorder="1" applyAlignment="1">
      <x:alignment vertical="center" wrapText="1"/>
    </x:xf>
    <x:xf numFmtId="203" fontId="10" fillId="0" borderId="3" xfId="0" applyNumberFormat="1" applyFont="1" applyFill="1" applyBorder="1" applyAlignment="1">
      <x:alignment vertical="center" wrapText="1"/>
    </x:xf>
    <x:xf numFmtId="204" fontId="10" fillId="0" borderId="3" xfId="0" applyNumberFormat="1" applyFont="1" applyFill="1" applyBorder="1" applyAlignment="1">
      <x:alignment vertical="center" wrapText="1"/>
    </x:xf>
    <x:xf numFmtId="201" fontId="10" fillId="0" borderId="3" xfId="0" applyNumberFormat="1" applyFont="1" applyFill="1" applyBorder="1" applyAlignment="1">
      <x:alignment vertical="center" wrapText="1"/>
    </x:xf>
    <x:xf numFmtId="200" fontId="10" fillId="0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7b54ddb4464037" /><Relationship Type="http://schemas.openxmlformats.org/officeDocument/2006/relationships/theme" Target="/xl/theme/theme1.xml" Id="R718aea1fd07949c7" /><Relationship Type="http://schemas.openxmlformats.org/officeDocument/2006/relationships/sharedStrings" Target="/xl/sharedStrings.xml" Id="Rf3ed493a77ec4e75" /><Relationship Type="http://schemas.openxmlformats.org/officeDocument/2006/relationships/worksheet" Target="/xl/worksheets/sheet1.xml" Id="Rc79be8d6e0c643a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F4E78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6" hidden="0" customWidth="1"/>
    <x:col min="2" max="2" width="18" hidden="0" customWidth="1"/>
    <x:col min="3" max="3" width="19" hidden="0" customWidth="1"/>
    <x:col min="4" max="4" width="47" hidden="0" customWidth="1"/>
    <x:col min="5" max="5" width="22" hidden="0" customWidth="1"/>
    <x:col min="6" max="6" width="20" hidden="0" customWidth="1"/>
    <x:col min="7" max="7" width="34" hidden="0" customWidth="1"/>
    <x:col min="8" max="8" width="26" hidden="0" customWidth="1"/>
    <x:col min="9" max="9" width="18" hidden="0" customWidth="1"/>
    <x:col min="10" max="10" width="52" hidden="0" customWidth="1"/>
  </x:cols>
  <x:sheetData>
    <x:row r="1">
      <x:c r="A1" s="41" t="str">
        <x:v>Оптовая цена и скидка за объём</x:v>
      </x:c>
      <x:c r="B1" s="41"/>
      <x:c r="C1" s="41"/>
      <x:c r="D1" s="41"/>
      <x:c r="E1" s="41"/>
      <x:c r="F1" s="41"/>
      <x:c r="G1" s="41"/>
      <x:c r="H1" s="41"/>
      <x:c r="I1" s="41"/>
      <x:c r="J1" s="41"/>
    </x:row>
    <x:row r="2">
      <x:c r="A2" s="42" t="str">
        <x:v>Учебный расчёт одной сделки. Все суммы в ₽, без налогов и НДС. Вводы выделены жёлтым.</x:v>
      </x:c>
      <x:c r="B2" s="42"/>
      <x:c r="C2" s="42"/>
      <x:c r="D2" s="42"/>
      <x:c r="E2" s="42"/>
      <x:c r="F2" s="42"/>
      <x:c r="G2" s="42"/>
      <x:c r="H2" s="42"/>
      <x:c r="I2" s="42"/>
      <x:c r="J2" s="42"/>
    </x:row>
    <x:row r="3">
      <x:c r="A3" s="36"/>
      <x:c r="B3" s="36"/>
      <x:c r="C3" s="36"/>
      <x:c r="D3" s="36"/>
      <x:c r="E3" s="36"/>
      <x:c r="F3" s="36"/>
      <x:c r="G3" s="36"/>
      <x:c r="H3" s="36"/>
      <x:c r="I3" s="36"/>
      <x:c r="J3" s="36"/>
    </x:row>
    <x:row r="4">
      <x:c r="A4" s="5" t="str">
        <x:v>Цена и пределы скидки</x:v>
      </x:c>
      <x:c r="B4" s="5"/>
      <x:c r="C4" s="5"/>
      <x:c r="D4" s="5"/>
      <x:c r="E4" s="36"/>
      <x:c r="F4" s="36"/>
      <x:c r="G4" s="5" t="str">
        <x:v>Редактируемые условия сделки</x:v>
      </x:c>
      <x:c r="H4" s="5"/>
      <x:c r="I4" s="5"/>
      <x:c r="J4" s="5"/>
    </x:row>
    <x:row r="5">
      <x:c r="A5" s="46" t="str">
        <x:v>Показатель</x:v>
      </x:c>
      <x:c r="B5" s="10" t="str">
        <x:v>Результат</x:v>
      </x:c>
      <x:c r="C5" s="10" t="str">
        <x:v>Единица</x:v>
      </x:c>
      <x:c r="D5" s="10" t="str">
        <x:v>Как читать</x:v>
      </x:c>
      <x:c r="E5" s="36"/>
      <x:c r="F5" s="36"/>
      <x:c r="G5" s="10" t="str">
        <x:v>Ввод</x:v>
      </x:c>
      <x:c r="H5" s="10" t="str">
        <x:v>Значение</x:v>
      </x:c>
      <x:c r="I5" s="10" t="str">
        <x:v>Единица</x:v>
      </x:c>
      <x:c r="J5" s="10" t="str">
        <x:v>Пояснение</x:v>
      </x:c>
    </x:row>
    <x:row r="6" ht="21" customHeight="1">
      <x:c r="A6" s="49" t="str">
        <x:v>Оптовая цена после скидки</x:v>
      </x:c>
      <x:c r="B6" s="63" t="n">
        <x:f>IF($H$25&lt;&gt;"OK",$H$25,$H$7*(1-$H$8))</x:f>
        <x:v>900</x:v>
      </x:c>
      <x:c r="C6" s="38" t="str">
        <x:v>₽ / шт.</x:v>
      </x:c>
      <x:c r="D6" s="51" t="str">
        <x:v>Цена поставщика после скидки за объём</x:v>
      </x:c>
      <x:c r="E6" s="36"/>
      <x:c r="F6" s="36"/>
      <x:c r="G6" s="38" t="str">
        <x:v>Количество заказа</x:v>
      </x:c>
      <x:c r="H6" s="70" t="n">
        <x:v>100</x:v>
      </x:c>
      <x:c r="I6" s="38" t="str">
        <x:v>шт.</x:v>
      </x:c>
      <x:c r="J6" s="51" t="str">
        <x:v>Одна партия поставки</x:v>
      </x:c>
    </x:row>
    <x:row r="7" ht="21" customHeight="1">
      <x:c r="A7" s="52" t="str">
        <x:v>Выручка производителя по заказу</x:v>
      </x:c>
      <x:c r="B7" s="64" t="n">
        <x:f>IF($H$25&lt;&gt;"OK",$H$25,$H$6*$B$6)</x:f>
        <x:v>90000</x:v>
      </x:c>
      <x:c r="C7" s="39" t="str">
        <x:v>₽ / партия</x:v>
      </x:c>
      <x:c r="D7" s="54" t="str">
        <x:v>Количество × оптовая цена</x:v>
      </x:c>
      <x:c r="E7" s="36"/>
      <x:c r="F7" s="36"/>
      <x:c r="G7" s="39" t="str">
        <x:v>Базовая оптовая цена</x:v>
      </x:c>
      <x:c r="H7" s="71" t="n">
        <x:v>1000</x:v>
      </x:c>
      <x:c r="I7" s="39" t="str">
        <x:v>₽ / шт.</x:v>
      </x:c>
      <x:c r="J7" s="54" t="str">
        <x:v>До скидки поставщика</x:v>
      </x:c>
    </x:row>
    <x:row r="8" ht="21" customHeight="1">
      <x:c r="A8" s="93" t="str">
        <x:v>Вклад производителя по заказу</x:v>
      </x:c>
      <x:c r="B8" s="94" t="n">
        <x:f>IF($H$25&lt;&gt;"OK",$H$25,$B$7-$H$6*$H$9-$H$10-$H$11)</x:f>
        <x:v>22000</x:v>
      </x:c>
      <x:c r="C8" s="39" t="str">
        <x:v>₽ / партия</x:v>
      </x:c>
      <x:c r="D8" s="54" t="str">
        <x:v>Выручка минус переменные и заказные расходы</x:v>
      </x:c>
      <x:c r="E8" s="36"/>
      <x:c r="F8" s="36"/>
      <x:c r="G8" s="39" t="str">
        <x:v>Скидка поставщика</x:v>
      </x:c>
      <x:c r="H8" s="72" t="n">
        <x:v>0.1</x:v>
      </x:c>
      <x:c r="I8" s="39" t="str">
        <x:v>%</x:v>
      </x:c>
      <x:c r="J8" s="54" t="str">
        <x:v>Доля от базовой оптовой цены</x:v>
      </x:c>
    </x:row>
    <x:row r="9" ht="21" customHeight="1">
      <x:c r="A9" s="93" t="str">
        <x:v>Минимальная цена производителя</x:v>
      </x:c>
      <x:c r="B9" s="94" t="n">
        <x:f>IF($H$25&lt;&gt;"OK",$H$25,$H$9+($H$10+$H$11+$H$12)/$H$6)</x:f>
        <x:v>780</x:v>
      </x:c>
      <x:c r="C9" s="39" t="str">
        <x:v>₽ / шт.</x:v>
      </x:c>
      <x:c r="D9" s="54" t="str">
        <x:v>Цена, при которой остаётся заданный минимум вклада</x:v>
      </x:c>
      <x:c r="E9" s="36"/>
      <x:c r="F9" s="36"/>
      <x:c r="G9" s="39" t="str">
        <x:v>Переменные затраты производителя</x:v>
      </x:c>
      <x:c r="H9" s="71" t="n">
        <x:v>540</x:v>
      </x:c>
      <x:c r="I9" s="39" t="str">
        <x:v>₽ / шт.</x:v>
      </x:c>
      <x:c r="J9" s="54" t="str">
        <x:v>Меняются вместе с количеством</x:v>
      </x:c>
    </x:row>
    <x:row r="10" ht="21" customHeight="1">
      <x:c r="A10" s="93" t="str">
        <x:v>Предельная скидка поставщика</x:v>
      </x:c>
      <x:c r="B10" s="95" t="n">
        <x:f>IF($H$25&lt;&gt;"OK",$H$25,1-$B$9/$H$7)</x:f>
        <x:v>0.21999999999999997</x:v>
      </x:c>
      <x:c r="C10" s="39" t="str">
        <x:v>% от базы</x:v>
      </x:c>
      <x:c r="D10" s="54" t="str">
        <x:v>Максимум при текущем количестве и минимуме вклада</x:v>
      </x:c>
      <x:c r="E10" s="36"/>
      <x:c r="F10" s="36"/>
      <x:c r="G10" s="39" t="str">
        <x:v>Подготовка партии</x:v>
      </x:c>
      <x:c r="H10" s="71" t="n">
        <x:v>12000</x:v>
      </x:c>
      <x:c r="I10" s="39" t="str">
        <x:v>₽ / партия</x:v>
      </x:c>
      <x:c r="J10" s="54" t="str">
        <x:v>Заказные затраты производителя</x:v>
      </x:c>
    </x:row>
    <x:row r="11" ht="21" customHeight="1">
      <x:c r="A11" s="52" t="str">
        <x:v>Закупочная стоимость с доставкой</x:v>
      </x:c>
      <x:c r="B11" s="64" t="n">
        <x:f>IF($H$26&lt;&gt;"OK",$H$26,$B$6+$H$13/$H$6)</x:f>
        <x:v>960</x:v>
      </x:c>
      <x:c r="C11" s="39" t="str">
        <x:v>₽ / шт.</x:v>
      </x:c>
      <x:c r="D11" s="54" t="str">
        <x:v>Оптовая цена + входящая доставка магазина на заказ</x:v>
      </x:c>
      <x:c r="E11" s="36"/>
      <x:c r="F11" s="36"/>
      <x:c r="G11" s="39" t="str">
        <x:v>Отгрузка партии</x:v>
      </x:c>
      <x:c r="H11" s="71" t="n">
        <x:v>2000</x:v>
      </x:c>
      <x:c r="I11" s="39" t="str">
        <x:v>₽ / партия</x:v>
      </x:c>
      <x:c r="J11" s="54" t="str">
        <x:v>Расход производителя; входящая доставка отдельно</x:v>
      </x:c>
    </x:row>
    <x:row r="12" ht="21" customHeight="1">
      <x:c r="A12" s="52" t="str">
        <x:v>Розничная цена после скидки</x:v>
      </x:c>
      <x:c r="B12" s="64" t="n">
        <x:f>IF($H$26&lt;&gt;"OK",$H$26,$H$14*(1-$H$15))</x:f>
        <x:v>1600</x:v>
      </x:c>
      <x:c r="C12" s="39" t="str">
        <x:v>₽ / шт.</x:v>
      </x:c>
      <x:c r="D12" s="54" t="str">
        <x:v>Цена для покупателя после собственной скидки магазина</x:v>
      </x:c>
      <x:c r="E12" s="36"/>
      <x:c r="F12" s="36"/>
      <x:c r="G12" s="39" t="str">
        <x:v>Минимальный вклад производителя</x:v>
      </x:c>
      <x:c r="H12" s="71" t="n">
        <x:v>10000</x:v>
      </x:c>
      <x:c r="I12" s="39" t="str">
        <x:v>₽ / партия</x:v>
      </x:c>
      <x:c r="J12" s="54" t="str">
        <x:v>Свой управленческий минимум для этой партии</x:v>
      </x:c>
    </x:row>
    <x:row r="13" ht="21" customHeight="1">
      <x:c r="A13" s="93" t="str">
        <x:v>Вклад магазина по проданному</x:v>
      </x:c>
      <x:c r="B13" s="94" t="n">
        <x:f>IF($H$26&lt;&gt;"OK",$H$26,$H$19*($B$12-$B$11-$H$16-$B$12*$H$17))</x:f>
        <x:v>35000</x:v>
      </x:c>
      <x:c r="C13" s="39" t="str">
        <x:v>₽ / партия</x:v>
      </x:c>
      <x:c r="D13" s="54" t="str">
        <x:v>По введённому числу продаж; до постоянных расходов</x:v>
      </x:c>
      <x:c r="E13" s="36"/>
      <x:c r="F13" s="36"/>
      <x:c r="G13" s="39" t="str">
        <x:v>Входящая доставка магазина</x:v>
      </x:c>
      <x:c r="H13" s="71" t="n">
        <x:v>6000</x:v>
      </x:c>
      <x:c r="I13" s="39" t="str">
        <x:v>₽ / заказ</x:v>
      </x:c>
      <x:c r="J13" s="54" t="str">
        <x:v>Платит магазин; не включать в расходы производителя</x:v>
      </x:c>
    </x:row>
    <x:row r="14" ht="21" customHeight="1">
      <x:c r="A14" s="93" t="str">
        <x:v>Минимальная розничная цена</x:v>
      </x:c>
      <x:c r="B14" s="94" t="n">
        <x:f>IF($H$26&lt;&gt;"OK",$H$26,ROUNDUP(($B$11+$H$16+$H$18)/(1-$H$17),2))</x:f>
        <x:v>1548.72</x:v>
      </x:c>
      <x:c r="C14" s="39" t="str">
        <x:v>₽ / шт.</x:v>
      </x:c>
      <x:c r="D14" s="54" t="str">
        <x:v>Оставляет магазину заданный вклад с единицы</x:v>
      </x:c>
      <x:c r="E14" s="36"/>
      <x:c r="F14" s="36"/>
      <x:c r="G14" s="39" t="str">
        <x:v>Базовая розничная цена</x:v>
      </x:c>
      <x:c r="H14" s="71" t="n">
        <x:v>2000</x:v>
      </x:c>
      <x:c r="I14" s="39" t="str">
        <x:v>₽ / шт.</x:v>
      </x:c>
      <x:c r="J14" s="54" t="str">
        <x:v>До скидки магазина покупателю</x:v>
      </x:c>
    </x:row>
    <x:row r="15" ht="21" customHeight="1">
      <x:c r="A15" s="93" t="str">
        <x:v>Предельная скидка магазина</x:v>
      </x:c>
      <x:c r="B15" s="96" t="n">
        <x:f>IF($H$26&lt;&gt;"OK",$H$26,1-$B$14/$H$14)</x:f>
        <x:v>0.22563999999999995</x:v>
      </x:c>
      <x:c r="C15" s="39" t="str">
        <x:v>% от базы</x:v>
      </x:c>
      <x:c r="D15" s="54" t="str">
        <x:v>Максимум до выбранного минимума вклада на единицу</x:v>
      </x:c>
      <x:c r="E15" s="36"/>
      <x:c r="F15" s="36"/>
      <x:c r="G15" s="39" t="str">
        <x:v>Скидка магазина покупателю</x:v>
      </x:c>
      <x:c r="H15" s="72" t="n">
        <x:v>0.2</x:v>
      </x:c>
      <x:c r="I15" s="39" t="str">
        <x:v>%</x:v>
      </x:c>
      <x:c r="J15" s="54" t="str">
        <x:v>Доля от базовой розничной цены</x:v>
      </x:c>
    </x:row>
    <x:row r="16" ht="21" customHeight="1">
      <x:c r="A16" s="93" t="str">
        <x:v>Минимум для вклада при этой цене</x:v>
      </x:c>
      <x:c r="B16" s="97" t="n">
        <x:f>IF($H$25&lt;&gt;"OK",$H$25,IF($B$6&lt;=$H$9,"Нет допустимой цены при этих затратах",ROUNDUP(($H$10+$H$11+$H$12)/($B$6-$H$9),0)))</x:f>
        <x:v>67</x:v>
      </x:c>
      <x:c r="C16" s="39" t="str">
        <x:v>шт.</x:v>
      </x:c>
      <x:c r="D16" s="55" t="str">
        <x:v>Расчётный минимум при неизменных цене и расходах</x:v>
      </x:c>
      <x:c r="E16" s="36"/>
      <x:c r="F16" s="36"/>
      <x:c r="G16" s="39" t="str">
        <x:v>Прочие переменные расходы магазина</x:v>
      </x:c>
      <x:c r="H16" s="71" t="n">
        <x:v>250</x:v>
      </x:c>
      <x:c r="I16" s="39" t="str">
        <x:v>₽ / проданную шт.</x:v>
      </x:c>
      <x:c r="J16" s="54" t="str">
        <x:v>Например, упаковка и обработка продажи</x:v>
      </x:c>
    </x:row>
    <x:row r="17" ht="21" customHeight="1">
      <x:c r="A17" s="98" t="str">
        <x:v>Минимум с учётом кратности</x:v>
      </x:c>
      <x:c r="B17" s="99" t="n">
        <x:f>IF($H$25&lt;&gt;"OK",$H$25,IF(NOT(ISNUMBER($B$16)),"Нет допустимой цены при этих затратах",ROUNDUP($B$16/$H$20,0)*$H$20))</x:f>
        <x:v>70</x:v>
      </x:c>
      <x:c r="C17" s="40" t="str">
        <x:v>шт.</x:v>
      </x:c>
      <x:c r="D17" s="58" t="str">
        <x:v>Порог скидки по прайсу проверяется отдельно</x:v>
      </x:c>
      <x:c r="E17" s="36"/>
      <x:c r="F17" s="36"/>
      <x:c r="G17" s="39" t="str">
        <x:v>Комиссия с продажи</x:v>
      </x:c>
      <x:c r="H17" s="72" t="n">
        <x:v>0.025</x:v>
      </x:c>
      <x:c r="I17" s="39" t="str">
        <x:v>% от выручки</x:v>
      </x:c>
      <x:c r="J17" s="54" t="str">
        <x:v>Доля от фактической розничной выручки</x:v>
      </x:c>
    </x:row>
    <x:row r="18" ht="21" customHeight="1">
      <x:c r="A18" s="36"/>
      <x:c r="B18" s="36"/>
      <x:c r="C18" s="36"/>
      <x:c r="D18" s="36"/>
      <x:c r="E18" s="36"/>
      <x:c r="F18" s="36"/>
      <x:c r="G18" s="39" t="str">
        <x:v>Минимальный вклад магазина</x:v>
      </x:c>
      <x:c r="H18" s="71" t="n">
        <x:v>300</x:v>
      </x:c>
      <x:c r="I18" s="39" t="str">
        <x:v>₽ / проданную шт.</x:v>
      </x:c>
      <x:c r="J18" s="54" t="str">
        <x:v>Свой минимум, не рыночная норма</x:v>
      </x:c>
    </x:row>
    <x:row r="19" ht="21" customHeight="1">
      <x:c r="A19" s="36"/>
      <x:c r="B19" s="36"/>
      <x:c r="C19" s="36"/>
      <x:c r="D19" s="36"/>
      <x:c r="E19" s="36"/>
      <x:c r="F19" s="36"/>
      <x:c r="G19" s="39" t="str">
        <x:v>Продано из заказа</x:v>
      </x:c>
      <x:c r="H19" s="73" t="n">
        <x:v>100</x:v>
      </x:c>
      <x:c r="I19" s="39" t="str">
        <x:v>шт.</x:v>
      </x:c>
      <x:c r="J19" s="54" t="str">
        <x:v>Не может быть больше количества заказа</x:v>
      </x:c>
    </x:row>
    <x:row r="20" ht="21" customHeight="1">
      <x:c r="A20" s="36"/>
      <x:c r="B20" s="36"/>
      <x:c r="C20" s="36"/>
      <x:c r="D20" s="36"/>
      <x:c r="E20" s="36"/>
      <x:c r="F20" s="36"/>
      <x:c r="G20" s="39" t="str">
        <x:v>Кратность партии</x:v>
      </x:c>
      <x:c r="H20" s="73" t="n">
        <x:v>10</x:v>
      </x:c>
      <x:c r="I20" s="39" t="str">
        <x:v>шт.</x:v>
      </x:c>
      <x:c r="J20" s="54" t="str">
        <x:v>Кратность задана магазином для этой модели</x:v>
      </x:c>
    </x:row>
    <x:row r="21" ht="21" customHeight="1">
      <x:c r="A21" s="36"/>
      <x:c r="B21" s="36"/>
      <x:c r="C21" s="36"/>
      <x:c r="D21" s="36"/>
      <x:c r="E21" s="36"/>
      <x:c r="F21" s="36"/>
      <x:c r="G21" s="39" t="str">
        <x:v>Аванс поставщику</x:v>
      </x:c>
      <x:c r="H21" s="72" t="n">
        <x:v>0</x:v>
      </x:c>
      <x:c r="I21" s="39" t="str">
        <x:v>% счёта</x:v>
      </x:c>
      <x:c r="J21" s="54" t="str">
        <x:v>Остаток счёта финансируется до оплаты</x:v>
      </x:c>
    </x:row>
    <x:row r="22" ht="21" customHeight="1">
      <x:c r="A22" s="36"/>
      <x:c r="B22" s="36"/>
      <x:c r="C22" s="36"/>
      <x:c r="D22" s="36"/>
      <x:c r="E22" s="36"/>
      <x:c r="F22" s="36"/>
      <x:c r="G22" s="39" t="str">
        <x:v>Отсрочка оплаты</x:v>
      </x:c>
      <x:c r="H22" s="73" t="n">
        <x:v>30</x:v>
      </x:c>
      <x:c r="I22" s="39" t="str">
        <x:v>дней</x:v>
      </x:c>
      <x:c r="J22" s="54" t="str">
        <x:v>Простое число дней, без сложных процентов</x:v>
      </x:c>
    </x:row>
    <x:row r="23" ht="21" customHeight="1">
      <x:c r="A23" s="36"/>
      <x:c r="B23" s="36"/>
      <x:c r="C23" s="36"/>
      <x:c r="D23" s="36"/>
      <x:c r="E23" s="36"/>
      <x:c r="F23" s="36"/>
      <x:c r="G23" s="40" t="str">
        <x:v>Годовая стоимость денег</x:v>
      </x:c>
      <x:c r="H23" s="74" t="n">
        <x:v>0.24</x:v>
      </x:c>
      <x:c r="I23" s="40" t="str">
        <x:v>% годовых</x:v>
      </x:c>
      <x:c r="J23" s="62" t="str">
        <x:v>Условное допущение для оценки, не рыночная норма</x:v>
      </x:c>
    </x:row>
    <x:row r="24" ht="36" customHeight="1">
      <x:c r="A24" s="36"/>
      <x:c r="B24" s="36"/>
      <x:c r="C24" s="36"/>
      <x:c r="D24" s="36"/>
      <x:c r="E24" s="36"/>
      <x:c r="F24" s="36"/>
      <x:c r="G24" s="44" t="str">
        <x:v>Доли вводите как 10% или 0,10, не как 10. H8 не зависит от H6; модель не проверяет ценовые ступени и договорный MOQ.</x:v>
      </x:c>
      <x:c r="H24" s="44"/>
      <x:c r="I24" s="44"/>
      <x:c r="J24" s="44"/>
    </x:row>
    <x:row r="25">
      <x:c r="A25" s="36"/>
      <x:c r="B25" s="36"/>
      <x:c r="C25" s="36"/>
      <x:c r="D25" s="36"/>
      <x:c r="E25" s="36"/>
      <x:c r="F25" s="36"/>
      <x:c r="G25" s="20" t="str">
        <x:v>Проверка производителя</x:v>
      </x:c>
      <x:c r="H25" s="21" t="str">
        <x:f>IF(COUNT(H6:H12,H20)&lt;8,"Заполните числовые вводы",IF(OR(H6&lt;=0,H6&lt;&gt;INT(H6),H7&lt;=0,H8&lt;0,H8&gt;=1,H9&lt;0,H10&lt;0,H11&lt;0,H12&lt;0,H20&lt;=0,H20&lt;&gt;INT(H20)),"Проверьте целое количество и кратность, цену, скидку и расходы","OK"))</x:f>
        <x:v>OK</x:v>
      </x:c>
      <x:c r="I25" s="36"/>
      <x:c r="J25" s="36"/>
    </x:row>
    <x:row r="26">
      <x:c r="A26" s="36"/>
      <x:c r="B26" s="36"/>
      <x:c r="C26" s="36"/>
      <x:c r="D26" s="36"/>
      <x:c r="E26" s="36"/>
      <x:c r="F26" s="36"/>
      <x:c r="G26" s="20" t="str">
        <x:v>Проверка магазина</x:v>
      </x:c>
      <x:c r="H26" s="21" t="str">
        <x:f>IF(COUNT(H6:H8,H13:H20)&lt;11,"Заполните числовые вводы",IF(OR(H6&lt;=0,H6&lt;&gt;INT(H6),H7&lt;=0,H8&lt;0,H8&gt;=1,H13&lt;0,H14&lt;=0,H15&lt;0,H15&gt;=1,H16&lt;0,H17&lt;0,H17&gt;=1,H18&lt;0,H19&lt;0,H19&gt;H6,H19&lt;&gt;INT(H19),H20&lt;=0,H20&lt;&gt;INT(H20)),"Проверьте целые количества, скидку, комиссию и продажи","OK"))</x:f>
        <x:v>OK</x:v>
      </x:c>
      <x:c r="I26" s="36"/>
      <x:c r="J26" s="36"/>
    </x:row>
    <x:row r="27">
      <x:c r="A27" s="36"/>
      <x:c r="B27" s="36"/>
      <x:c r="C27" s="36"/>
      <x:c r="D27" s="36"/>
      <x:c r="E27" s="36"/>
      <x:c r="F27" s="36"/>
      <x:c r="G27" s="20" t="str">
        <x:v>Проверка отсрочки</x:v>
      </x:c>
      <x:c r="H27" s="21" t="str">
        <x:f>IF(COUNT(H21:H23)&lt;3,"Заполните аванс, дни и ставку",IF(OR(H21&lt;0,H21&gt;1,H22&lt;0,H23&lt;0),"Проверьте аванс, дни и годовую ставку","OK"))</x:f>
        <x:v>OK</x:v>
      </x:c>
      <x:c r="I27" s="36"/>
      <x:c r="J27" s="36"/>
    </x:row>
    <x:row r="28">
      <x:c r="A28" s="36"/>
      <x:c r="B28" s="36"/>
      <x:c r="C28" s="36"/>
      <x:c r="D28" s="36"/>
      <x:c r="E28" s="36"/>
      <x:c r="F28" s="36"/>
      <x:c r="G28" s="36"/>
      <x:c r="H28" s="36"/>
      <x:c r="I28" s="36"/>
      <x:c r="J28" s="36"/>
    </x:row>
    <x:row r="29">
      <x:c r="A29" s="5" t="str">
        <x:v>Сравнение условий партии. В розничной части предполагается, что весь заказ продан.</x:v>
      </x:c>
      <x:c r="B29" s="5"/>
      <x:c r="C29" s="5"/>
      <x:c r="D29" s="5"/>
      <x:c r="E29" s="5"/>
      <x:c r="F29" s="5"/>
      <x:c r="G29" s="5"/>
      <x:c r="H29" s="5"/>
      <x:c r="I29" s="36"/>
      <x:c r="J29" s="36"/>
    </x:row>
    <x:row r="30" ht="40" customHeight="1">
      <x:c r="A30" s="25" t="str">
        <x:v>Вариант</x:v>
      </x:c>
      <x:c r="B30" s="25" t="str">
        <x:v>Заказ, шт.</x:v>
      </x:c>
      <x:c r="C30" s="25" t="str">
        <x:v>Опт, ₽ / шт.</x:v>
      </x:c>
      <x:c r="D30" s="25" t="str">
        <x:v>Скидка поставщика</x:v>
      </x:c>
      <x:c r="E30" s="25" t="str">
        <x:v>Вклад производителя, ₽</x:v>
      </x:c>
      <x:c r="F30" s="25" t="str">
        <x:v>С доставкой, ₽ / шт.</x:v>
      </x:c>
      <x:c r="G30" s="25" t="str">
        <x:v>Розница после скидки, ₽ / шт.</x:v>
      </x:c>
      <x:c r="H30" s="25" t="str">
        <x:v>Вклад магазина, ₽ при продаже всего</x:v>
      </x:c>
      <x:c r="I30" s="36"/>
      <x:c r="J30" s="36"/>
    </x:row>
    <x:row r="31">
      <x:c r="A31" s="100" t="str">
        <x:v>50 шт. без скидки</x:v>
      </x:c>
      <x:c r="B31" s="101" t="n">
        <x:v>50</x:v>
      </x:c>
      <x:c r="C31" s="102" t="n">
        <x:f>IF($H$25&lt;&gt;"OK",$H$25,$H$7)</x:f>
        <x:v>1000</x:v>
      </x:c>
      <x:c r="D31" s="103" t="n">
        <x:f>IF($H$25&lt;&gt;"OK",$H$25,0)</x:f>
        <x:v>0</x:v>
      </x:c>
      <x:c r="E31" s="104" t="n">
        <x:f>IF($H$25&lt;&gt;"OK",$H$25,B31*C31-B31*$H$9-$H$10-$H$11)</x:f>
        <x:v>9000</x:v>
      </x:c>
      <x:c r="F31" s="104" t="n">
        <x:f>IF($H$26&lt;&gt;"OK",$H$26,(B31*C31+$H$13)/B31)</x:f>
        <x:v>1120</x:v>
      </x:c>
      <x:c r="G31" s="102" t="n">
        <x:f>IF($H$26&lt;&gt;"OK",$H$26,$H$14*(1-$H$15))</x:f>
        <x:v>1600</x:v>
      </x:c>
      <x:c r="H31" s="104" t="n">
        <x:f>IF($H$26&lt;&gt;"OK",$H$26,B31*(G31-F31-$H$16-G31*$H$17))</x:f>
        <x:v>9500</x:v>
      </x:c>
      <x:c r="I31" s="36"/>
      <x:c r="J31" s="36"/>
    </x:row>
    <x:row r="32">
      <x:c r="A32" s="55" t="str">
        <x:v>100 шт. без скидки</x:v>
      </x:c>
      <x:c r="B32" s="105" t="n">
        <x:v>100</x:v>
      </x:c>
      <x:c r="C32" s="106" t="n">
        <x:f>IF($H$25&lt;&gt;"OK",$H$25,$H$7)</x:f>
        <x:v>1000</x:v>
      </x:c>
      <x:c r="D32" s="107" t="n">
        <x:f>IF($H$25&lt;&gt;"OK",$H$25,0)</x:f>
        <x:v>0</x:v>
      </x:c>
      <x:c r="E32" s="108" t="n">
        <x:f>IF($H$25&lt;&gt;"OK",$H$25,B32*C32-B32*$H$9-$H$10-$H$11)</x:f>
        <x:v>32000</x:v>
      </x:c>
      <x:c r="F32" s="108" t="n">
        <x:f>IF($H$26&lt;&gt;"OK",$H$26,(B32*C32+$H$13)/B32)</x:f>
        <x:v>1060</x:v>
      </x:c>
      <x:c r="G32" s="106" t="n">
        <x:f>IF($H$26&lt;&gt;"OK",$H$26,$H$14*(1-$H$15))</x:f>
        <x:v>1600</x:v>
      </x:c>
      <x:c r="H32" s="108" t="n">
        <x:f>IF($H$26&lt;&gt;"OK",$H$26,B32*(G32-F32-$H$16-G32*$H$17))</x:f>
        <x:v>25000</x:v>
      </x:c>
      <x:c r="I32" s="36"/>
      <x:c r="J32" s="36"/>
    </x:row>
    <x:row r="33">
      <x:c r="A33" s="58" t="str">
        <x:v>100 шт. со скидкой</x:v>
      </x:c>
      <x:c r="B33" s="109" t="n">
        <x:v>100</x:v>
      </x:c>
      <x:c r="C33" s="110" t="n">
        <x:f>IF($H$25&lt;&gt;"OK",$H$25,$B$6)</x:f>
        <x:v>900</x:v>
      </x:c>
      <x:c r="D33" s="111" t="n">
        <x:f>IF($H$25&lt;&gt;"OK",$H$25,1-$C$33/$H$7)</x:f>
        <x:v>0.09999999999999998</x:v>
      </x:c>
      <x:c r="E33" s="112" t="n">
        <x:f>IF($H$25&lt;&gt;"OK",$H$25,B33*C33-B33*$H$9-$H$10-$H$11)</x:f>
        <x:v>22000</x:v>
      </x:c>
      <x:c r="F33" s="112" t="n">
        <x:f>IF($H$26&lt;&gt;"OK",$H$26,(B33*C33+$H$13)/B33)</x:f>
        <x:v>960</x:v>
      </x:c>
      <x:c r="G33" s="110" t="n">
        <x:f>IF($H$26&lt;&gt;"OK",$H$26,$H$14*(1-$H$15))</x:f>
        <x:v>1600</x:v>
      </x:c>
      <x:c r="H33" s="112" t="n">
        <x:f>IF($H$26&lt;&gt;"OK",$H$26,B33*(G33-F33-$H$16-G33*$H$17))</x:f>
        <x:v>35000</x:v>
      </x:c>
      <x:c r="I33" s="36"/>
      <x:c r="J33" s="36"/>
    </x:row>
    <x:row r="34">
      <x:c r="A34" s="36"/>
      <x:c r="B34" s="36"/>
      <x:c r="C34" s="36"/>
      <x:c r="D34" s="36"/>
      <x:c r="E34" s="36"/>
      <x:c r="F34" s="36"/>
      <x:c r="G34" s="36"/>
      <x:c r="H34" s="36"/>
      <x:c r="I34" s="36"/>
      <x:c r="J34" s="36"/>
    </x:row>
    <x:row r="35">
      <x:c r="A35" s="36"/>
      <x:c r="B35" s="36"/>
      <x:c r="C35" s="36"/>
      <x:c r="D35" s="36"/>
      <x:c r="E35" s="36"/>
      <x:c r="F35" s="36"/>
      <x:c r="G35" s="36"/>
      <x:c r="H35" s="36"/>
      <x:c r="I35" s="36"/>
      <x:c r="J35" s="36"/>
    </x:row>
    <x:row r="36">
      <x:c r="A36" s="5" t="str">
        <x:v>Остаток и деньги по введённому объёму продаж</x:v>
      </x:c>
      <x:c r="B36" s="5"/>
      <x:c r="C36" s="5"/>
      <x:c r="D36" s="5"/>
      <x:c r="E36" s="36"/>
      <x:c r="F36" s="36"/>
      <x:c r="G36" s="5" t="str">
        <x:v>Стоимость отсрочки поставщику</x:v>
      </x:c>
      <x:c r="H36" s="5"/>
      <x:c r="I36" s="5"/>
      <x:c r="J36" s="5"/>
    </x:row>
    <x:row r="37">
      <x:c r="A37" s="36" t="str">
        <x:v>Продано единиц</x:v>
      </x:c>
      <x:c r="B37" s="88" t="n">
        <x:f>IF($H$26&lt;&gt;"OK",$H$26,$H$19)</x:f>
        <x:v>100</x:v>
      </x:c>
      <x:c r="C37" s="36" t="str">
        <x:v>шт.</x:v>
      </x:c>
      <x:c r="D37" s="45" t="str">
        <x:v>Оплата товара и доставки относится ко всему заказу.</x:v>
      </x:c>
      <x:c r="E37" s="36"/>
      <x:c r="F37" s="36"/>
      <x:c r="G37" s="36" t="str">
        <x:v>Сумма счёта</x:v>
      </x:c>
      <x:c r="H37" s="89" t="n">
        <x:f>IF($H$25&lt;&gt;"OK",$H$25,$B$7)</x:f>
        <x:v>90000</x:v>
      </x:c>
      <x:c r="I37" s="36" t="str">
        <x:v>₽</x:v>
      </x:c>
      <x:c r="J37" s="45" t="str">
        <x:v>Текущий заказ по оптовой цене</x:v>
      </x:c>
    </x:row>
    <x:row r="38">
      <x:c r="A38" s="36" t="str">
        <x:v>Остаток товара</x:v>
      </x:c>
      <x:c r="B38" s="88" t="n">
        <x:f>IF($H$26&lt;&gt;"OK",$H$26,$H$6-$H$19)</x:f>
        <x:v>0</x:v>
      </x:c>
      <x:c r="C38" s="36" t="str">
        <x:v>шт.</x:v>
      </x:c>
      <x:c r="D38" s="45" t="str">
        <x:v>Пригодный товар не становится расходом только потому, что не продан.</x:v>
      </x:c>
      <x:c r="E38" s="36"/>
      <x:c r="F38" s="36"/>
      <x:c r="G38" s="36" t="str">
        <x:v>Аванс</x:v>
      </x:c>
      <x:c r="H38" s="90" t="n">
        <x:f>IF($H$25&lt;&gt;"OK",$H$25,$H$21)</x:f>
        <x:v>0</x:v>
      </x:c>
      <x:c r="I38" s="36" t="str">
        <x:v>% счёта</x:v>
      </x:c>
      <x:c r="J38" s="45" t="str">
        <x:v>Редактируемый ввод справа</x:v>
      </x:c>
    </x:row>
    <x:row r="39">
      <x:c r="A39" s="36" t="str">
        <x:v>Стоимость остатка с доставкой</x:v>
      </x:c>
      <x:c r="B39" s="87" t="n">
        <x:f>IF($H$26&lt;&gt;"OK",$H$26,($H$6-$H$19)*$B$11)</x:f>
        <x:v>0</x:v>
      </x:c>
      <x:c r="C39" s="36" t="str">
        <x:v>₽</x:v>
      </x:c>
      <x:c r="D39" s="45" t="str">
        <x:v>Это замороженные деньги; порчу или уценку считать отдельно.</x:v>
      </x:c>
      <x:c r="E39" s="36"/>
      <x:c r="F39" s="36"/>
      <x:c r="G39" s="36" t="str">
        <x:v>Сумма с отсрочкой</x:v>
      </x:c>
      <x:c r="H39" s="89" t="n">
        <x:f>IF($H$27&lt;&gt;"OK",$H$27,$H$37*(1-$H$21))</x:f>
        <x:v>90000</x:v>
      </x:c>
      <x:c r="I39" s="36" t="str">
        <x:v>₽</x:v>
      </x:c>
      <x:c r="J39" s="45" t="str">
        <x:v>Счёт минус аванс</x:v>
      </x:c>
    </x:row>
    <x:row r="40">
      <x:c r="A40" s="36" t="str">
        <x:v>Вклад от проданных единиц</x:v>
      </x:c>
      <x:c r="B40" s="87" t="n">
        <x:f>IF($H$26&lt;&gt;"OK",$H$26,$H$19*($B$12-$B$11-$H$16-$B$12*$H$17))</x:f>
        <x:v>35000</x:v>
      </x:c>
      <x:c r="C40" s="36" t="str">
        <x:v>₽</x:v>
      </x:c>
      <x:c r="D40" s="45" t="str">
        <x:v>Вклад до постоянных расходов магазина.</x:v>
      </x:c>
      <x:c r="E40" s="36"/>
      <x:c r="F40" s="36"/>
      <x:c r="G40" s="36" t="str">
        <x:v>Дней отсрочки</x:v>
      </x:c>
      <x:c r="H40" s="88" t="n">
        <x:f>IF($H$27&lt;&gt;"OK",$H$27,$H$22)</x:f>
        <x:v>30</x:v>
      </x:c>
      <x:c r="I40" s="36" t="str">
        <x:v>дней</x:v>
      </x:c>
      <x:c r="J40" s="45" t="str">
        <x:v>Простая пропорция годовой ставки</x:v>
      </x:c>
    </x:row>
    <x:row r="41">
      <x:c r="A41" s="36" t="str">
        <x:v>Денежный итог после оплаты заказа</x:v>
      </x:c>
      <x:c r="B41" s="87" t="n">
        <x:f>IF($H$26&lt;&gt;"OK",$H$26,$H$19*$B$12-($H$6*$B$6+$H$13)-$H$19*$H$16-$H$19*$B$12*$H$17)</x:f>
        <x:v>35000</x:v>
      </x:c>
      <x:c r="C41" s="36" t="str">
        <x:v>₽</x:v>
      </x:c>
      <x:c r="D41" s="45" t="str">
        <x:v>До других поступлений и расходов; это не прибыль за период.</x:v>
      </x:c>
      <x:c r="E41" s="36"/>
      <x:c r="F41" s="36"/>
      <x:c r="G41" s="36" t="str">
        <x:v>Оценка стоимости денег</x:v>
      </x:c>
      <x:c r="H41" s="89" t="n">
        <x:f>IF($H$27&lt;&gt;"OK",$H$27,$H$39*$H$23*$H$22/365)</x:f>
        <x:v>1775.3424657534247</x:v>
      </x:c>
      <x:c r="I41" s="36" t="str">
        <x:v>₽</x:v>
      </x:c>
      <x:c r="J41" s="45" t="str">
        <x:v>Не включает риск неплатежа и сложные проценты</x:v>
      </x:c>
    </x:row>
    <x:row r="42">
      <x:c r="A42" s="36"/>
      <x:c r="B42" s="36"/>
      <x:c r="C42" s="36"/>
      <x:c r="D42" s="36"/>
      <x:c r="E42" s="36"/>
      <x:c r="F42" s="36"/>
      <x:c r="G42" s="36"/>
      <x:c r="H42" s="36"/>
      <x:c r="I42" s="36"/>
      <x:c r="J42" s="36"/>
    </x:row>
    <x:row r="43">
      <x:c r="A43" s="36"/>
      <x:c r="B43" s="36"/>
      <x:c r="C43" s="36"/>
      <x:c r="D43" s="36"/>
      <x:c r="E43" s="36"/>
      <x:c r="F43" s="36"/>
      <x:c r="G43" s="36"/>
      <x:c r="H43" s="36"/>
      <x:c r="I43" s="36"/>
      <x:c r="J43" s="36"/>
    </x:row>
    <x:row r="44">
      <x:c r="A44" s="33" t="str">
        <x:v>Вклад — сумма после указанных переменных и заказных расходов, до не включённых постоянных затрат. Цена и все вводы приведены к одной учебной базе без налогов/НДС. Значения условные: замените их данными конкретного заказа, поставки и магазина.</x:v>
      </x:c>
      <x:c r="B44" s="33"/>
      <x:c r="C44" s="33"/>
      <x:c r="D44" s="33"/>
      <x:c r="E44" s="33"/>
      <x:c r="F44" s="33"/>
      <x:c r="G44" s="33"/>
      <x:c r="H44" s="33"/>
      <x:c r="I44" s="33"/>
      <x:c r="J44" s="33"/>
    </x:row>
    <x:row r="45">
      <x:c r="A45" s="33"/>
      <x:c r="B45" s="33"/>
      <x:c r="C45" s="33"/>
      <x:c r="D45" s="33"/>
      <x:c r="E45" s="33"/>
      <x:c r="F45" s="33"/>
      <x:c r="G45" s="33"/>
      <x:c r="H45" s="33"/>
      <x:c r="I45" s="33"/>
      <x:c r="J45" s="33"/>
    </x:row>
  </x:sheetData>
  <x:mergeCells>
    <x:mergeCell ref="A4:D4"/>
    <x:mergeCell ref="G4:J4"/>
    <x:mergeCell ref="G24:J24"/>
    <x:mergeCell ref="A29:H29"/>
    <x:mergeCell ref="A36:D36"/>
    <x:mergeCell ref="G36:J36"/>
    <x:mergeCell ref="A44:J45"/>
  </x:mergeCells>
  <x:conditionalFormatting sqref="B8:B8">
    <x:cfRule type="cellIs" dxfId="0" priority="1" operator="lessThan">
      <x:formula>0</x:formula>
    </x:cfRule>
  </x:conditionalFormatting>
  <x:conditionalFormatting sqref="A8:B10">
    <x:cfRule type="cellIs" dxfId="1" priority="2" operator="lessThan">
      <x:formula>0</x:formula>
    </x:cfRule>
  </x:conditionalFormatting>
  <x:pageMargins left="0.7" right="0.7" top="0.75" bottom="0.75" header="0.3" footer="0.3"/>
</x:worksheet>
</file>